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60" yWindow="675" windowWidth="9840" windowHeight="6345"/>
  </bookViews>
  <sheets>
    <sheet name="real" sheetId="41" r:id="rId1"/>
    <sheet name="51B.525112" sheetId="29" r:id="rId2"/>
    <sheet name="51B.525113" sheetId="32" r:id="rId3"/>
    <sheet name="51B.525115" sheetId="51" r:id="rId4"/>
    <sheet name="51B.525119" sheetId="1" r:id="rId5"/>
    <sheet name="52B.525112" sheetId="30" r:id="rId6"/>
    <sheet name="52B.525115" sheetId="49" r:id="rId7"/>
    <sheet name="52BI.525113" sheetId="47" r:id="rId8"/>
    <sheet name="53BB.525115" sheetId="52" r:id="rId9"/>
    <sheet name="53BB.525119" sheetId="45" r:id="rId10"/>
    <sheet name="53BI.525113" sheetId="37" r:id="rId11"/>
    <sheet name="53BI.525115" sheetId="53" r:id="rId12"/>
    <sheet name="53BI.525119" sheetId="39" r:id="rId13"/>
    <sheet name="Sheet2" sheetId="2" r:id="rId14"/>
    <sheet name="Sheet3" sheetId="3" r:id="rId15"/>
  </sheets>
  <externalReferences>
    <externalReference r:id="rId16"/>
    <externalReference r:id="rId17"/>
    <externalReference r:id="rId18"/>
  </externalReferences>
  <calcPr calcId="124519"/>
</workbook>
</file>

<file path=xl/calcChain.xml><?xml version="1.0" encoding="utf-8"?>
<calcChain xmlns="http://schemas.openxmlformats.org/spreadsheetml/2006/main">
  <c r="C197" i="41"/>
  <c r="C126"/>
  <c r="K23" i="49" l="1"/>
  <c r="K166" i="41" l="1"/>
  <c r="D60" l="1"/>
  <c r="D59" s="1"/>
  <c r="D202"/>
  <c r="D203"/>
  <c r="D328"/>
  <c r="D327" s="1"/>
  <c r="D326" l="1"/>
  <c r="D58"/>
  <c r="D408"/>
  <c r="C347" l="1"/>
  <c r="M330"/>
  <c r="M331"/>
  <c r="M332"/>
  <c r="M333"/>
  <c r="M334"/>
  <c r="M335"/>
  <c r="M336"/>
  <c r="M337"/>
  <c r="M338"/>
  <c r="M339"/>
  <c r="M340"/>
  <c r="M341"/>
  <c r="M343"/>
  <c r="M344"/>
  <c r="M345"/>
  <c r="M349"/>
  <c r="M350"/>
  <c r="M351"/>
  <c r="M352"/>
  <c r="M353"/>
  <c r="M354"/>
  <c r="M355"/>
  <c r="M356"/>
  <c r="M357"/>
  <c r="M358"/>
  <c r="M359"/>
  <c r="M360"/>
  <c r="M361"/>
  <c r="M362"/>
  <c r="M363"/>
  <c r="M364"/>
  <c r="M365"/>
  <c r="M366"/>
  <c r="M367"/>
  <c r="M368"/>
  <c r="M369"/>
  <c r="M370"/>
  <c r="M371"/>
  <c r="M372"/>
  <c r="M373"/>
  <c r="M374"/>
  <c r="M377"/>
  <c r="M378"/>
  <c r="M379"/>
  <c r="M380"/>
  <c r="M381"/>
  <c r="M382"/>
  <c r="M383"/>
  <c r="M384"/>
  <c r="M385"/>
  <c r="M386"/>
  <c r="M387"/>
  <c r="M388"/>
  <c r="M389"/>
  <c r="M390"/>
  <c r="M391"/>
  <c r="M392"/>
  <c r="M393"/>
  <c r="M394"/>
  <c r="M395"/>
  <c r="M396"/>
  <c r="M397"/>
  <c r="M398"/>
  <c r="M399"/>
  <c r="M400"/>
  <c r="M401"/>
  <c r="M402"/>
  <c r="M403"/>
  <c r="M404"/>
  <c r="M405"/>
  <c r="M406"/>
  <c r="M407"/>
  <c r="M54"/>
  <c r="M55"/>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9"/>
  <c r="M130"/>
  <c r="M131"/>
  <c r="M132"/>
  <c r="M133"/>
  <c r="M140"/>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4"/>
  <c r="M205"/>
  <c r="M206"/>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7"/>
  <c r="M328"/>
  <c r="M329"/>
  <c r="M15"/>
  <c r="M16"/>
  <c r="M17"/>
  <c r="M18"/>
  <c r="M19"/>
  <c r="M20"/>
  <c r="M21"/>
  <c r="M22"/>
  <c r="M23"/>
  <c r="M24"/>
  <c r="M25"/>
  <c r="M26"/>
  <c r="M27"/>
  <c r="M28"/>
  <c r="M29"/>
  <c r="M30"/>
  <c r="M31"/>
  <c r="M32"/>
  <c r="M33"/>
  <c r="M34"/>
  <c r="M35"/>
  <c r="M36"/>
  <c r="M37"/>
  <c r="M38"/>
  <c r="M39"/>
  <c r="M40"/>
  <c r="M41"/>
  <c r="M42"/>
  <c r="M43"/>
  <c r="M44"/>
  <c r="M45"/>
  <c r="M46"/>
  <c r="M47"/>
  <c r="M48"/>
  <c r="M49"/>
  <c r="M50"/>
  <c r="M51"/>
  <c r="M52"/>
  <c r="M14"/>
  <c r="K137" l="1"/>
  <c r="K379" l="1"/>
  <c r="K380"/>
  <c r="F375" l="1"/>
  <c r="L375" s="1"/>
  <c r="M375" s="1"/>
  <c r="Q298" l="1"/>
  <c r="K298"/>
  <c r="Q297"/>
  <c r="K297"/>
  <c r="K174" l="1"/>
  <c r="K173"/>
  <c r="K170" l="1"/>
  <c r="H14" i="30" l="1"/>
  <c r="G16" i="47" l="1"/>
  <c r="G36" i="45"/>
  <c r="G24" i="37" l="1"/>
  <c r="G20" i="49" l="1"/>
  <c r="E299" i="41" l="1"/>
  <c r="E95"/>
  <c r="E223"/>
  <c r="E231"/>
  <c r="G19" i="53" l="1"/>
  <c r="I19"/>
  <c r="H19"/>
  <c r="G18" i="52"/>
  <c r="I18"/>
  <c r="H18"/>
  <c r="E24" i="41"/>
  <c r="F407"/>
  <c r="H407" s="1"/>
  <c r="F406"/>
  <c r="G406" s="1"/>
  <c r="F405"/>
  <c r="C405"/>
  <c r="F404"/>
  <c r="G404" s="1"/>
  <c r="F403"/>
  <c r="G403" s="1"/>
  <c r="F402"/>
  <c r="C402"/>
  <c r="F401"/>
  <c r="F400"/>
  <c r="G400" s="1"/>
  <c r="G399"/>
  <c r="F399"/>
  <c r="H399" s="1"/>
  <c r="F398"/>
  <c r="C398"/>
  <c r="F397"/>
  <c r="H397" s="1"/>
  <c r="F396"/>
  <c r="G396" s="1"/>
  <c r="F394"/>
  <c r="C395"/>
  <c r="C394" s="1"/>
  <c r="F393"/>
  <c r="H393" s="1"/>
  <c r="F392"/>
  <c r="G392" s="1"/>
  <c r="F391"/>
  <c r="C391"/>
  <c r="F390"/>
  <c r="G390" s="1"/>
  <c r="E389"/>
  <c r="F388"/>
  <c r="C389"/>
  <c r="F387"/>
  <c r="G387" s="1"/>
  <c r="F386"/>
  <c r="H386" s="1"/>
  <c r="F385"/>
  <c r="C385"/>
  <c r="H384"/>
  <c r="G384"/>
  <c r="F383"/>
  <c r="H383" s="1"/>
  <c r="F382"/>
  <c r="F381"/>
  <c r="C382"/>
  <c r="F380"/>
  <c r="H380" s="1"/>
  <c r="F379"/>
  <c r="G379" s="1"/>
  <c r="E378"/>
  <c r="C378"/>
  <c r="F377"/>
  <c r="H377" s="1"/>
  <c r="H376"/>
  <c r="G376"/>
  <c r="H375"/>
  <c r="G375"/>
  <c r="E374"/>
  <c r="C374"/>
  <c r="F372"/>
  <c r="H372" s="1"/>
  <c r="F371"/>
  <c r="H371" s="1"/>
  <c r="F370"/>
  <c r="C370"/>
  <c r="F369"/>
  <c r="H369" s="1"/>
  <c r="F368"/>
  <c r="G368" s="1"/>
  <c r="F367"/>
  <c r="C367"/>
  <c r="F365"/>
  <c r="H365" s="1"/>
  <c r="F364"/>
  <c r="G364" s="1"/>
  <c r="E363"/>
  <c r="F363" s="1"/>
  <c r="C363"/>
  <c r="F362"/>
  <c r="H362" s="1"/>
  <c r="F361"/>
  <c r="G361" s="1"/>
  <c r="E360"/>
  <c r="C360"/>
  <c r="F359"/>
  <c r="F358"/>
  <c r="H358" s="1"/>
  <c r="F357"/>
  <c r="H357" s="1"/>
  <c r="F356"/>
  <c r="C356"/>
  <c r="F355"/>
  <c r="G355" s="1"/>
  <c r="F354"/>
  <c r="C354"/>
  <c r="F352"/>
  <c r="H352" s="1"/>
  <c r="H351"/>
  <c r="E350"/>
  <c r="C350"/>
  <c r="F349"/>
  <c r="E347"/>
  <c r="F345"/>
  <c r="H345" s="1"/>
  <c r="F344"/>
  <c r="G344" s="1"/>
  <c r="F343"/>
  <c r="C343"/>
  <c r="H342"/>
  <c r="G342"/>
  <c r="F341"/>
  <c r="G341" s="1"/>
  <c r="C340"/>
  <c r="F338"/>
  <c r="F337"/>
  <c r="H337" s="1"/>
  <c r="E336"/>
  <c r="F336" s="1"/>
  <c r="C336"/>
  <c r="F335"/>
  <c r="G335" s="1"/>
  <c r="F334"/>
  <c r="H334" s="1"/>
  <c r="E333"/>
  <c r="F333" s="1"/>
  <c r="C333"/>
  <c r="F331"/>
  <c r="G331" s="1"/>
  <c r="E330"/>
  <c r="F330" s="1"/>
  <c r="C330"/>
  <c r="F329"/>
  <c r="H329" s="1"/>
  <c r="E328"/>
  <c r="C328"/>
  <c r="F325"/>
  <c r="H325" s="1"/>
  <c r="F324"/>
  <c r="C324"/>
  <c r="F323"/>
  <c r="G323" s="1"/>
  <c r="F321"/>
  <c r="C322"/>
  <c r="F320"/>
  <c r="H320" s="1"/>
  <c r="E319"/>
  <c r="F319" s="1"/>
  <c r="H319" s="1"/>
  <c r="C319"/>
  <c r="F318"/>
  <c r="G318" s="1"/>
  <c r="F316"/>
  <c r="C317"/>
  <c r="C316" s="1"/>
  <c r="F315"/>
  <c r="H315" s="1"/>
  <c r="F314"/>
  <c r="H314" s="1"/>
  <c r="C314"/>
  <c r="F313"/>
  <c r="G313" s="1"/>
  <c r="F311"/>
  <c r="C312"/>
  <c r="F310"/>
  <c r="G310" s="1"/>
  <c r="F309"/>
  <c r="H309" s="1"/>
  <c r="E308"/>
  <c r="C308"/>
  <c r="F307"/>
  <c r="G307" s="1"/>
  <c r="F306"/>
  <c r="H306" s="1"/>
  <c r="F305"/>
  <c r="G305" s="1"/>
  <c r="F304"/>
  <c r="H304" s="1"/>
  <c r="F303"/>
  <c r="G303" s="1"/>
  <c r="F302"/>
  <c r="H302" s="1"/>
  <c r="F301"/>
  <c r="G301" s="1"/>
  <c r="F300"/>
  <c r="H300" s="1"/>
  <c r="C299"/>
  <c r="F298"/>
  <c r="F297"/>
  <c r="F296"/>
  <c r="G296" s="1"/>
  <c r="F295"/>
  <c r="H295" s="1"/>
  <c r="E294"/>
  <c r="C294"/>
  <c r="F293"/>
  <c r="G293" s="1"/>
  <c r="C292"/>
  <c r="F290"/>
  <c r="G290" s="1"/>
  <c r="F289"/>
  <c r="H289" s="1"/>
  <c r="F288"/>
  <c r="G288" s="1"/>
  <c r="F287"/>
  <c r="H287" s="1"/>
  <c r="F286"/>
  <c r="G286" s="1"/>
  <c r="F285"/>
  <c r="C285"/>
  <c r="F284"/>
  <c r="G284" s="1"/>
  <c r="F283"/>
  <c r="H283" s="1"/>
  <c r="F282"/>
  <c r="C282"/>
  <c r="F281"/>
  <c r="H281" s="1"/>
  <c r="F280"/>
  <c r="C280"/>
  <c r="F278"/>
  <c r="H278" s="1"/>
  <c r="F277"/>
  <c r="C277"/>
  <c r="F276"/>
  <c r="H276" s="1"/>
  <c r="F275"/>
  <c r="H275" s="1"/>
  <c r="F274"/>
  <c r="G274" s="1"/>
  <c r="F273"/>
  <c r="H273" s="1"/>
  <c r="F272"/>
  <c r="C272"/>
  <c r="F271"/>
  <c r="H271" s="1"/>
  <c r="F270"/>
  <c r="C270"/>
  <c r="F269"/>
  <c r="G269" s="1"/>
  <c r="F268"/>
  <c r="C268"/>
  <c r="F266"/>
  <c r="H266" s="1"/>
  <c r="F265"/>
  <c r="C265"/>
  <c r="F264"/>
  <c r="H264" s="1"/>
  <c r="F263"/>
  <c r="H263" s="1"/>
  <c r="F262"/>
  <c r="H262" s="1"/>
  <c r="F261"/>
  <c r="C261"/>
  <c r="F260"/>
  <c r="H260" s="1"/>
  <c r="F259"/>
  <c r="C259"/>
  <c r="F258"/>
  <c r="H258" s="1"/>
  <c r="F257"/>
  <c r="C257"/>
  <c r="F255"/>
  <c r="H255" s="1"/>
  <c r="F254"/>
  <c r="C254"/>
  <c r="F253"/>
  <c r="H253" s="1"/>
  <c r="F252"/>
  <c r="G252" s="1"/>
  <c r="E251"/>
  <c r="C251"/>
  <c r="F250"/>
  <c r="H250" s="1"/>
  <c r="F249"/>
  <c r="G249" s="1"/>
  <c r="E248"/>
  <c r="C248"/>
  <c r="F247"/>
  <c r="H247" s="1"/>
  <c r="F246"/>
  <c r="G246" s="1"/>
  <c r="F245"/>
  <c r="C245"/>
  <c r="F243"/>
  <c r="G243" s="1"/>
  <c r="F242"/>
  <c r="H242" s="1"/>
  <c r="F241"/>
  <c r="H241" s="1"/>
  <c r="F240"/>
  <c r="H240" s="1"/>
  <c r="F239"/>
  <c r="G239" s="1"/>
  <c r="F238"/>
  <c r="H238" s="1"/>
  <c r="F237"/>
  <c r="C237"/>
  <c r="F236"/>
  <c r="H236" s="1"/>
  <c r="F235"/>
  <c r="C235"/>
  <c r="F234"/>
  <c r="H234" s="1"/>
  <c r="F233"/>
  <c r="C233"/>
  <c r="F231"/>
  <c r="H231" s="1"/>
  <c r="E230"/>
  <c r="C230"/>
  <c r="F229"/>
  <c r="G229" s="1"/>
  <c r="F228"/>
  <c r="H228" s="1"/>
  <c r="F227"/>
  <c r="H227" s="1"/>
  <c r="F226"/>
  <c r="H226" s="1"/>
  <c r="F225"/>
  <c r="G225" s="1"/>
  <c r="F224"/>
  <c r="H224" s="1"/>
  <c r="F223"/>
  <c r="C223"/>
  <c r="C216" s="1"/>
  <c r="F222"/>
  <c r="H222" s="1"/>
  <c r="F221"/>
  <c r="H221" s="1"/>
  <c r="F220"/>
  <c r="H220" s="1"/>
  <c r="F219"/>
  <c r="H219" s="1"/>
  <c r="C219"/>
  <c r="F218"/>
  <c r="H218" s="1"/>
  <c r="E217"/>
  <c r="F217"/>
  <c r="C217"/>
  <c r="F215"/>
  <c r="H215" s="1"/>
  <c r="F214"/>
  <c r="C214"/>
  <c r="F213"/>
  <c r="H213" s="1"/>
  <c r="F212"/>
  <c r="H212" s="1"/>
  <c r="F211"/>
  <c r="H211" s="1"/>
  <c r="F210"/>
  <c r="C210"/>
  <c r="F209"/>
  <c r="G209" s="1"/>
  <c r="E207"/>
  <c r="C207"/>
  <c r="F206"/>
  <c r="H206" s="1"/>
  <c r="F205"/>
  <c r="H205" s="1"/>
  <c r="E204"/>
  <c r="C204"/>
  <c r="F201"/>
  <c r="G201" s="1"/>
  <c r="F200"/>
  <c r="C200"/>
  <c r="F199"/>
  <c r="G199" s="1"/>
  <c r="F198"/>
  <c r="C198"/>
  <c r="F196"/>
  <c r="G196" s="1"/>
  <c r="F195"/>
  <c r="G195" s="1"/>
  <c r="F194"/>
  <c r="C194"/>
  <c r="F193"/>
  <c r="G193" s="1"/>
  <c r="F192"/>
  <c r="F190"/>
  <c r="H190" s="1"/>
  <c r="F189"/>
  <c r="G189" s="1"/>
  <c r="F188"/>
  <c r="F187"/>
  <c r="H187" s="1"/>
  <c r="F186"/>
  <c r="F184"/>
  <c r="G184" s="1"/>
  <c r="F183"/>
  <c r="H183" s="1"/>
  <c r="F182"/>
  <c r="G182" s="1"/>
  <c r="F181"/>
  <c r="G181" s="1"/>
  <c r="F180"/>
  <c r="H180" s="1"/>
  <c r="E179"/>
  <c r="C179"/>
  <c r="C178" s="1"/>
  <c r="F177"/>
  <c r="H177" s="1"/>
  <c r="F176"/>
  <c r="G176" s="1"/>
  <c r="E175"/>
  <c r="C175"/>
  <c r="F174"/>
  <c r="H174" s="1"/>
  <c r="F173"/>
  <c r="G173" s="1"/>
  <c r="N173" s="1"/>
  <c r="F172"/>
  <c r="H172" s="1"/>
  <c r="E171"/>
  <c r="C171"/>
  <c r="C170" s="1"/>
  <c r="F169"/>
  <c r="H169" s="1"/>
  <c r="F168"/>
  <c r="G168" s="1"/>
  <c r="E167"/>
  <c r="F166"/>
  <c r="C167"/>
  <c r="C166" s="1"/>
  <c r="F165"/>
  <c r="G165" s="1"/>
  <c r="F164"/>
  <c r="H164" s="1"/>
  <c r="E163"/>
  <c r="C163"/>
  <c r="F162"/>
  <c r="G162" s="1"/>
  <c r="F161"/>
  <c r="H161" s="1"/>
  <c r="F160"/>
  <c r="G160" s="1"/>
  <c r="E159"/>
  <c r="F158"/>
  <c r="C159"/>
  <c r="F157"/>
  <c r="H157" s="1"/>
  <c r="F156"/>
  <c r="C156"/>
  <c r="F155"/>
  <c r="H155" s="1"/>
  <c r="F154"/>
  <c r="G154" s="1"/>
  <c r="F153"/>
  <c r="H153" s="1"/>
  <c r="E152"/>
  <c r="C152"/>
  <c r="F150"/>
  <c r="H150" s="1"/>
  <c r="F149"/>
  <c r="G149" s="1"/>
  <c r="E148"/>
  <c r="C148"/>
  <c r="F147"/>
  <c r="H147" s="1"/>
  <c r="F146"/>
  <c r="G146" s="1"/>
  <c r="F145"/>
  <c r="H145" s="1"/>
  <c r="E144"/>
  <c r="C144"/>
  <c r="F140"/>
  <c r="G140" s="1"/>
  <c r="E139"/>
  <c r="C139"/>
  <c r="M136"/>
  <c r="E135"/>
  <c r="C135"/>
  <c r="F133"/>
  <c r="H133" s="1"/>
  <c r="F132"/>
  <c r="H132" s="1"/>
  <c r="E131"/>
  <c r="C131"/>
  <c r="F130"/>
  <c r="H130" s="1"/>
  <c r="F129"/>
  <c r="H129" s="1"/>
  <c r="E127"/>
  <c r="C127"/>
  <c r="F125"/>
  <c r="H125" s="1"/>
  <c r="F124"/>
  <c r="H124" s="1"/>
  <c r="E123"/>
  <c r="C123"/>
  <c r="F122"/>
  <c r="H122" s="1"/>
  <c r="F121"/>
  <c r="H121" s="1"/>
  <c r="F120"/>
  <c r="H120" s="1"/>
  <c r="E119"/>
  <c r="C119"/>
  <c r="F117"/>
  <c r="G117" s="1"/>
  <c r="F116"/>
  <c r="H116" s="1"/>
  <c r="F115"/>
  <c r="H115" s="1"/>
  <c r="F114"/>
  <c r="C114"/>
  <c r="F113"/>
  <c r="H113" s="1"/>
  <c r="F112"/>
  <c r="H112" s="1"/>
  <c r="F111"/>
  <c r="G111" s="1"/>
  <c r="E110"/>
  <c r="F109"/>
  <c r="C110"/>
  <c r="F108"/>
  <c r="H108" s="1"/>
  <c r="E107"/>
  <c r="F107" s="1"/>
  <c r="G107" s="1"/>
  <c r="F106"/>
  <c r="F105"/>
  <c r="K106" s="1"/>
  <c r="F104"/>
  <c r="H104" s="1"/>
  <c r="F103"/>
  <c r="H103" s="1"/>
  <c r="F102"/>
  <c r="H102" s="1"/>
  <c r="F101"/>
  <c r="G101" s="1"/>
  <c r="F100"/>
  <c r="F99"/>
  <c r="H99" s="1"/>
  <c r="F98"/>
  <c r="H98" s="1"/>
  <c r="F97"/>
  <c r="H97" s="1"/>
  <c r="C95"/>
  <c r="F94"/>
  <c r="H94" s="1"/>
  <c r="F93"/>
  <c r="F92"/>
  <c r="F91"/>
  <c r="H91" s="1"/>
  <c r="F90"/>
  <c r="H90" s="1"/>
  <c r="F89"/>
  <c r="H89" s="1"/>
  <c r="F88"/>
  <c r="G88" s="1"/>
  <c r="F87"/>
  <c r="H87" s="1"/>
  <c r="F86"/>
  <c r="H86" s="1"/>
  <c r="F85"/>
  <c r="H85" s="1"/>
  <c r="F84"/>
  <c r="G84" s="1"/>
  <c r="F83"/>
  <c r="H83" s="1"/>
  <c r="E82"/>
  <c r="C82"/>
  <c r="F81"/>
  <c r="G81" s="1"/>
  <c r="F80"/>
  <c r="H80" s="1"/>
  <c r="F79"/>
  <c r="G79" s="1"/>
  <c r="F78"/>
  <c r="H78" s="1"/>
  <c r="F77"/>
  <c r="G77" s="1"/>
  <c r="F76"/>
  <c r="H76" s="1"/>
  <c r="F75"/>
  <c r="G75" s="1"/>
  <c r="F74"/>
  <c r="H74" s="1"/>
  <c r="F73"/>
  <c r="G73" s="1"/>
  <c r="F72"/>
  <c r="G72" s="1"/>
  <c r="F71"/>
  <c r="G71" s="1"/>
  <c r="F70"/>
  <c r="G70" s="1"/>
  <c r="F69"/>
  <c r="H69" s="1"/>
  <c r="F68"/>
  <c r="G68" s="1"/>
  <c r="F67"/>
  <c r="G67" s="1"/>
  <c r="F66"/>
  <c r="G66" s="1"/>
  <c r="F65"/>
  <c r="F64"/>
  <c r="G64" s="1"/>
  <c r="F63"/>
  <c r="H63" s="1"/>
  <c r="F62"/>
  <c r="E60"/>
  <c r="C60"/>
  <c r="M56"/>
  <c r="F55"/>
  <c r="G55" s="1"/>
  <c r="F54"/>
  <c r="H54" s="1"/>
  <c r="E53"/>
  <c r="C53"/>
  <c r="F52"/>
  <c r="G52" s="1"/>
  <c r="F51"/>
  <c r="H51" s="1"/>
  <c r="F50"/>
  <c r="F49"/>
  <c r="H49" s="1"/>
  <c r="F48"/>
  <c r="G48" s="1"/>
  <c r="F47"/>
  <c r="H47" s="1"/>
  <c r="F46"/>
  <c r="C44"/>
  <c r="F43"/>
  <c r="G43" s="1"/>
  <c r="F42"/>
  <c r="H42" s="1"/>
  <c r="F41"/>
  <c r="F40"/>
  <c r="H40" s="1"/>
  <c r="F39"/>
  <c r="G39" s="1"/>
  <c r="F38"/>
  <c r="H38" s="1"/>
  <c r="F37"/>
  <c r="F36"/>
  <c r="F35"/>
  <c r="G35" s="1"/>
  <c r="F34"/>
  <c r="H34" s="1"/>
  <c r="F33"/>
  <c r="E32"/>
  <c r="C32"/>
  <c r="F31"/>
  <c r="H31" s="1"/>
  <c r="F30"/>
  <c r="F29"/>
  <c r="H29" s="1"/>
  <c r="F28"/>
  <c r="G28" s="1"/>
  <c r="F27"/>
  <c r="H27" s="1"/>
  <c r="F26"/>
  <c r="H26" s="1"/>
  <c r="F25"/>
  <c r="H25" s="1"/>
  <c r="F24"/>
  <c r="G24" s="1"/>
  <c r="E23"/>
  <c r="C23"/>
  <c r="F22"/>
  <c r="H22" s="1"/>
  <c r="F21"/>
  <c r="G21" s="1"/>
  <c r="F20"/>
  <c r="H20" s="1"/>
  <c r="F19"/>
  <c r="G19" s="1"/>
  <c r="F17"/>
  <c r="G17" s="1"/>
  <c r="F16"/>
  <c r="H16" s="1"/>
  <c r="F15"/>
  <c r="G15" s="1"/>
  <c r="C14"/>
  <c r="G92" l="1"/>
  <c r="K91"/>
  <c r="C151"/>
  <c r="H235"/>
  <c r="H261"/>
  <c r="H93"/>
  <c r="K95"/>
  <c r="G106"/>
  <c r="K167"/>
  <c r="H223"/>
  <c r="H214"/>
  <c r="H254"/>
  <c r="H270"/>
  <c r="H265"/>
  <c r="H316"/>
  <c r="H370"/>
  <c r="G34"/>
  <c r="G281"/>
  <c r="G320"/>
  <c r="G334"/>
  <c r="G74"/>
  <c r="G377"/>
  <c r="H36"/>
  <c r="N36"/>
  <c r="G40"/>
  <c r="H43"/>
  <c r="G54"/>
  <c r="G177"/>
  <c r="G205"/>
  <c r="H310"/>
  <c r="H313"/>
  <c r="G337"/>
  <c r="K342" s="1"/>
  <c r="G383"/>
  <c r="K33"/>
  <c r="N33"/>
  <c r="G298"/>
  <c r="N298" s="1"/>
  <c r="P298" s="1"/>
  <c r="R298"/>
  <c r="H392"/>
  <c r="H297"/>
  <c r="R297"/>
  <c r="G338"/>
  <c r="K339"/>
  <c r="F57"/>
  <c r="G57" s="1"/>
  <c r="M57"/>
  <c r="M128"/>
  <c r="F138"/>
  <c r="H138" s="1"/>
  <c r="M138"/>
  <c r="F141"/>
  <c r="G141" s="1"/>
  <c r="M141"/>
  <c r="F142"/>
  <c r="G142" s="1"/>
  <c r="M142"/>
  <c r="F137"/>
  <c r="H137" s="1"/>
  <c r="M137"/>
  <c r="F208"/>
  <c r="G208" s="1"/>
  <c r="M208"/>
  <c r="F348"/>
  <c r="M347"/>
  <c r="M348"/>
  <c r="G104"/>
  <c r="G80"/>
  <c r="G51"/>
  <c r="M135"/>
  <c r="M139"/>
  <c r="G16"/>
  <c r="G22"/>
  <c r="G38"/>
  <c r="H64"/>
  <c r="G78"/>
  <c r="G102"/>
  <c r="G130"/>
  <c r="F204"/>
  <c r="H204" s="1"/>
  <c r="H237"/>
  <c r="G258"/>
  <c r="H272"/>
  <c r="F322"/>
  <c r="H322" s="1"/>
  <c r="F353"/>
  <c r="H353" s="1"/>
  <c r="G29"/>
  <c r="G69"/>
  <c r="H71"/>
  <c r="G145"/>
  <c r="F197"/>
  <c r="H197" s="1"/>
  <c r="H201"/>
  <c r="H210"/>
  <c r="G217"/>
  <c r="H268"/>
  <c r="G289"/>
  <c r="F332"/>
  <c r="G20"/>
  <c r="G36"/>
  <c r="H48"/>
  <c r="G76"/>
  <c r="G112"/>
  <c r="G155"/>
  <c r="G172"/>
  <c r="F291"/>
  <c r="G291" s="1"/>
  <c r="H336"/>
  <c r="H354"/>
  <c r="G371"/>
  <c r="G380"/>
  <c r="G314"/>
  <c r="G325"/>
  <c r="F350"/>
  <c r="H350" s="1"/>
  <c r="H356"/>
  <c r="G393"/>
  <c r="G407"/>
  <c r="H330"/>
  <c r="H333"/>
  <c r="H324"/>
  <c r="F328"/>
  <c r="G328" s="1"/>
  <c r="F339"/>
  <c r="G339" s="1"/>
  <c r="F360"/>
  <c r="H360" s="1"/>
  <c r="C366"/>
  <c r="H390"/>
  <c r="H382"/>
  <c r="H257"/>
  <c r="H259"/>
  <c r="H269"/>
  <c r="F232"/>
  <c r="H233"/>
  <c r="H280"/>
  <c r="H282"/>
  <c r="H196"/>
  <c r="H184"/>
  <c r="G161"/>
  <c r="F163"/>
  <c r="H163" s="1"/>
  <c r="G156"/>
  <c r="G164"/>
  <c r="F144"/>
  <c r="H144" s="1"/>
  <c r="G150"/>
  <c r="G85"/>
  <c r="G87"/>
  <c r="G99"/>
  <c r="F56"/>
  <c r="G186"/>
  <c r="H186"/>
  <c r="G65"/>
  <c r="H65"/>
  <c r="F96"/>
  <c r="G96" s="1"/>
  <c r="F95"/>
  <c r="H95" s="1"/>
  <c r="G166"/>
  <c r="G257"/>
  <c r="G280"/>
  <c r="F152"/>
  <c r="H152" s="1"/>
  <c r="H156"/>
  <c r="F175"/>
  <c r="H175" s="1"/>
  <c r="H199"/>
  <c r="G210"/>
  <c r="G211"/>
  <c r="G214"/>
  <c r="G215"/>
  <c r="G237"/>
  <c r="G238"/>
  <c r="G247"/>
  <c r="F251"/>
  <c r="H251" s="1"/>
  <c r="F256"/>
  <c r="F267"/>
  <c r="G272"/>
  <c r="G273"/>
  <c r="F279"/>
  <c r="H284"/>
  <c r="H286"/>
  <c r="G295"/>
  <c r="G297"/>
  <c r="N297" s="1"/>
  <c r="P297" s="1"/>
  <c r="G319"/>
  <c r="H323"/>
  <c r="G333"/>
  <c r="G336"/>
  <c r="G352"/>
  <c r="G356"/>
  <c r="G357"/>
  <c r="G362"/>
  <c r="G369"/>
  <c r="F374"/>
  <c r="H374" s="1"/>
  <c r="H396"/>
  <c r="H200"/>
  <c r="G31"/>
  <c r="H35"/>
  <c r="G42"/>
  <c r="H52"/>
  <c r="F61"/>
  <c r="H61" s="1"/>
  <c r="G63"/>
  <c r="H75"/>
  <c r="G89"/>
  <c r="G116"/>
  <c r="F131"/>
  <c r="H131" s="1"/>
  <c r="G147"/>
  <c r="H162"/>
  <c r="H165"/>
  <c r="F167"/>
  <c r="H167" s="1"/>
  <c r="F179"/>
  <c r="H179" s="1"/>
  <c r="G183"/>
  <c r="F191"/>
  <c r="H191" s="1"/>
  <c r="H198"/>
  <c r="C202"/>
  <c r="H209"/>
  <c r="G213"/>
  <c r="H217"/>
  <c r="G219"/>
  <c r="G220"/>
  <c r="G224"/>
  <c r="G235"/>
  <c r="G236"/>
  <c r="G240"/>
  <c r="F248"/>
  <c r="H248" s="1"/>
  <c r="G254"/>
  <c r="G255"/>
  <c r="G261"/>
  <c r="G262"/>
  <c r="G265"/>
  <c r="G266"/>
  <c r="G270"/>
  <c r="G271"/>
  <c r="G275"/>
  <c r="H290"/>
  <c r="H293"/>
  <c r="G304"/>
  <c r="G316"/>
  <c r="H318"/>
  <c r="G322"/>
  <c r="G330"/>
  <c r="H331"/>
  <c r="H335"/>
  <c r="H338"/>
  <c r="H341"/>
  <c r="G350"/>
  <c r="H355"/>
  <c r="C359"/>
  <c r="H359" s="1"/>
  <c r="H363"/>
  <c r="G382"/>
  <c r="H398"/>
  <c r="H403"/>
  <c r="G268"/>
  <c r="G324"/>
  <c r="G370"/>
  <c r="C13"/>
  <c r="H13" s="1"/>
  <c r="G25"/>
  <c r="H28"/>
  <c r="F32"/>
  <c r="H32" s="1"/>
  <c r="H39"/>
  <c r="G47"/>
  <c r="G49"/>
  <c r="H55"/>
  <c r="H79"/>
  <c r="G83"/>
  <c r="G91"/>
  <c r="G97"/>
  <c r="G108"/>
  <c r="F110"/>
  <c r="H110" s="1"/>
  <c r="G120"/>
  <c r="G125"/>
  <c r="G133"/>
  <c r="F139"/>
  <c r="H139" s="1"/>
  <c r="F148"/>
  <c r="H148" s="1"/>
  <c r="G157"/>
  <c r="F159"/>
  <c r="H159" s="1"/>
  <c r="G169"/>
  <c r="G180"/>
  <c r="G187"/>
  <c r="G190"/>
  <c r="H193"/>
  <c r="H195"/>
  <c r="G218"/>
  <c r="G222"/>
  <c r="G233"/>
  <c r="G234"/>
  <c r="G242"/>
  <c r="G259"/>
  <c r="G260"/>
  <c r="G264"/>
  <c r="G282"/>
  <c r="G283"/>
  <c r="G287"/>
  <c r="F294"/>
  <c r="H294" s="1"/>
  <c r="H296"/>
  <c r="G300"/>
  <c r="G306"/>
  <c r="F308"/>
  <c r="H308" s="1"/>
  <c r="G315"/>
  <c r="G329"/>
  <c r="G345"/>
  <c r="G354"/>
  <c r="G365"/>
  <c r="F378"/>
  <c r="H378" s="1"/>
  <c r="H385"/>
  <c r="G386"/>
  <c r="H394"/>
  <c r="G397"/>
  <c r="H402"/>
  <c r="H307"/>
  <c r="G302"/>
  <c r="F299"/>
  <c r="H299" s="1"/>
  <c r="H303"/>
  <c r="G223"/>
  <c r="G228"/>
  <c r="G226"/>
  <c r="F230"/>
  <c r="H230" s="1"/>
  <c r="G231"/>
  <c r="H57"/>
  <c r="F127"/>
  <c r="H127" s="1"/>
  <c r="G309"/>
  <c r="F171"/>
  <c r="H171" s="1"/>
  <c r="G174"/>
  <c r="N174" s="1"/>
  <c r="G153"/>
  <c r="E118"/>
  <c r="F118" s="1"/>
  <c r="F119"/>
  <c r="H119" s="1"/>
  <c r="G122"/>
  <c r="H70"/>
  <c r="H67"/>
  <c r="G253"/>
  <c r="G251"/>
  <c r="G250"/>
  <c r="G93"/>
  <c r="K94" s="1"/>
  <c r="F82"/>
  <c r="H82" s="1"/>
  <c r="H66"/>
  <c r="D12"/>
  <c r="F12" s="1"/>
  <c r="G12" s="1"/>
  <c r="D13"/>
  <c r="F23"/>
  <c r="H23" s="1"/>
  <c r="G30"/>
  <c r="H30"/>
  <c r="G100"/>
  <c r="H100"/>
  <c r="G188"/>
  <c r="H188"/>
  <c r="G256"/>
  <c r="H256"/>
  <c r="G267"/>
  <c r="H267"/>
  <c r="H332"/>
  <c r="G332"/>
  <c r="H339"/>
  <c r="F347"/>
  <c r="H347" s="1"/>
  <c r="G348"/>
  <c r="H348"/>
  <c r="G367"/>
  <c r="H367"/>
  <c r="G27"/>
  <c r="H166"/>
  <c r="G363"/>
  <c r="G105"/>
  <c r="H105"/>
  <c r="G158"/>
  <c r="H158"/>
  <c r="G197"/>
  <c r="G232"/>
  <c r="H232"/>
  <c r="G245"/>
  <c r="H245"/>
  <c r="G394"/>
  <c r="G33"/>
  <c r="H33"/>
  <c r="G46"/>
  <c r="H46"/>
  <c r="G37"/>
  <c r="H37"/>
  <c r="F45"/>
  <c r="E44"/>
  <c r="F44" s="1"/>
  <c r="H44" s="1"/>
  <c r="G50"/>
  <c r="H50"/>
  <c r="G62"/>
  <c r="H62"/>
  <c r="G114"/>
  <c r="H114"/>
  <c r="G277"/>
  <c r="H277"/>
  <c r="G285"/>
  <c r="H285"/>
  <c r="H311"/>
  <c r="G311"/>
  <c r="G343"/>
  <c r="H343"/>
  <c r="G391"/>
  <c r="H391"/>
  <c r="H15"/>
  <c r="H17"/>
  <c r="H19"/>
  <c r="H21"/>
  <c r="H24"/>
  <c r="G26"/>
  <c r="G152"/>
  <c r="G359"/>
  <c r="G41"/>
  <c r="H41"/>
  <c r="G109"/>
  <c r="H109"/>
  <c r="G137"/>
  <c r="G192"/>
  <c r="H192"/>
  <c r="G194"/>
  <c r="H194"/>
  <c r="H291"/>
  <c r="G321"/>
  <c r="H321"/>
  <c r="G349"/>
  <c r="H349"/>
  <c r="G381"/>
  <c r="H381"/>
  <c r="G405"/>
  <c r="H405"/>
  <c r="G86"/>
  <c r="G90"/>
  <c r="G94"/>
  <c r="G98"/>
  <c r="G103"/>
  <c r="G113"/>
  <c r="G115"/>
  <c r="C118"/>
  <c r="G121"/>
  <c r="F123"/>
  <c r="H123" s="1"/>
  <c r="G124"/>
  <c r="F128"/>
  <c r="G129"/>
  <c r="G132"/>
  <c r="F136"/>
  <c r="F143"/>
  <c r="F151"/>
  <c r="H151" s="1"/>
  <c r="F170"/>
  <c r="H170" s="1"/>
  <c r="F178"/>
  <c r="H178" s="1"/>
  <c r="G198"/>
  <c r="G200"/>
  <c r="G206"/>
  <c r="G212"/>
  <c r="G221"/>
  <c r="G227"/>
  <c r="G241"/>
  <c r="F244"/>
  <c r="G263"/>
  <c r="G276"/>
  <c r="G278"/>
  <c r="F292"/>
  <c r="F312"/>
  <c r="F317"/>
  <c r="F340"/>
  <c r="F346"/>
  <c r="G358"/>
  <c r="F366"/>
  <c r="H366" s="1"/>
  <c r="G372"/>
  <c r="G385"/>
  <c r="C388"/>
  <c r="G388" s="1"/>
  <c r="F389"/>
  <c r="H389" s="1"/>
  <c r="F395"/>
  <c r="G398"/>
  <c r="C401"/>
  <c r="G401" s="1"/>
  <c r="G402"/>
  <c r="H68"/>
  <c r="H72"/>
  <c r="H73"/>
  <c r="H77"/>
  <c r="H81"/>
  <c r="H84"/>
  <c r="H88"/>
  <c r="H92"/>
  <c r="H96"/>
  <c r="H101"/>
  <c r="H106"/>
  <c r="H107"/>
  <c r="H111"/>
  <c r="H117"/>
  <c r="H140"/>
  <c r="H142"/>
  <c r="H146"/>
  <c r="H149"/>
  <c r="H154"/>
  <c r="H160"/>
  <c r="H168"/>
  <c r="H173"/>
  <c r="H176"/>
  <c r="H181"/>
  <c r="H182"/>
  <c r="H189"/>
  <c r="H208"/>
  <c r="H225"/>
  <c r="H229"/>
  <c r="H239"/>
  <c r="H243"/>
  <c r="H246"/>
  <c r="H249"/>
  <c r="H252"/>
  <c r="H274"/>
  <c r="H288"/>
  <c r="H298"/>
  <c r="H301"/>
  <c r="H305"/>
  <c r="C327"/>
  <c r="H344"/>
  <c r="G360"/>
  <c r="H361"/>
  <c r="H364"/>
  <c r="H368"/>
  <c r="H379"/>
  <c r="H387"/>
  <c r="H400"/>
  <c r="H404"/>
  <c r="H406"/>
  <c r="C408"/>
  <c r="F185"/>
  <c r="F216"/>
  <c r="H216" s="1"/>
  <c r="C279"/>
  <c r="G279" s="1"/>
  <c r="F373"/>
  <c r="G138" l="1"/>
  <c r="H141"/>
  <c r="G179"/>
  <c r="H328"/>
  <c r="G175"/>
  <c r="G191"/>
  <c r="G248"/>
  <c r="F53"/>
  <c r="H53" s="1"/>
  <c r="M53"/>
  <c r="F207"/>
  <c r="H207" s="1"/>
  <c r="M207"/>
  <c r="M127"/>
  <c r="F135"/>
  <c r="H135" s="1"/>
  <c r="G61"/>
  <c r="G167"/>
  <c r="G118"/>
  <c r="G374"/>
  <c r="G127"/>
  <c r="G353"/>
  <c r="G204"/>
  <c r="G308"/>
  <c r="G294"/>
  <c r="H12"/>
  <c r="G159"/>
  <c r="G163"/>
  <c r="G110"/>
  <c r="G119"/>
  <c r="G131"/>
  <c r="G144"/>
  <c r="F59"/>
  <c r="G59" s="1"/>
  <c r="G171"/>
  <c r="G95"/>
  <c r="M408"/>
  <c r="F60"/>
  <c r="H60" s="1"/>
  <c r="G56"/>
  <c r="H56"/>
  <c r="G139"/>
  <c r="G32"/>
  <c r="H118"/>
  <c r="G148"/>
  <c r="G13"/>
  <c r="G378"/>
  <c r="G299"/>
  <c r="G230"/>
  <c r="G82"/>
  <c r="G44"/>
  <c r="G23"/>
  <c r="F327"/>
  <c r="H327" s="1"/>
  <c r="F326"/>
  <c r="H388"/>
  <c r="H401"/>
  <c r="H279"/>
  <c r="G123"/>
  <c r="G395"/>
  <c r="H395"/>
  <c r="G340"/>
  <c r="H340"/>
  <c r="G292"/>
  <c r="H292"/>
  <c r="G244"/>
  <c r="H244"/>
  <c r="G136"/>
  <c r="H136"/>
  <c r="G347"/>
  <c r="H373"/>
  <c r="G373"/>
  <c r="G346"/>
  <c r="H346"/>
  <c r="G312"/>
  <c r="H312"/>
  <c r="G143"/>
  <c r="H143"/>
  <c r="G128"/>
  <c r="H128"/>
  <c r="G45"/>
  <c r="H45"/>
  <c r="G151"/>
  <c r="G366"/>
  <c r="H185"/>
  <c r="G185"/>
  <c r="G317"/>
  <c r="H317"/>
  <c r="G178"/>
  <c r="G170"/>
  <c r="G389"/>
  <c r="G216"/>
  <c r="G207" l="1"/>
  <c r="G327"/>
  <c r="F126"/>
  <c r="M126"/>
  <c r="F203"/>
  <c r="H203" s="1"/>
  <c r="M203"/>
  <c r="F134"/>
  <c r="G134" s="1"/>
  <c r="M134"/>
  <c r="G53"/>
  <c r="F202"/>
  <c r="H202" s="1"/>
  <c r="M202"/>
  <c r="G135"/>
  <c r="H59"/>
  <c r="G60"/>
  <c r="G326"/>
  <c r="H326"/>
  <c r="G203" l="1"/>
  <c r="G202"/>
  <c r="H134"/>
  <c r="F58"/>
  <c r="H58" s="1"/>
  <c r="M58"/>
  <c r="H126"/>
  <c r="G126"/>
  <c r="I14" i="32"/>
  <c r="G58" i="41" l="1"/>
  <c r="I36" i="45"/>
  <c r="H36"/>
  <c r="H16" i="29" l="1"/>
  <c r="I16"/>
  <c r="I15"/>
  <c r="G15" i="51" l="1"/>
  <c r="I14"/>
  <c r="I15" s="1"/>
  <c r="H14"/>
  <c r="H15" s="1"/>
  <c r="G16" i="29" l="1"/>
  <c r="E18" i="41" s="1"/>
  <c r="F18" l="1"/>
  <c r="E14"/>
  <c r="F14" s="1"/>
  <c r="H16" i="47"/>
  <c r="H18" i="41" l="1"/>
  <c r="G18"/>
  <c r="E13"/>
  <c r="E408"/>
  <c r="H24" i="37"/>
  <c r="I24"/>
  <c r="I23"/>
  <c r="I22"/>
  <c r="I21"/>
  <c r="I20"/>
  <c r="I19"/>
  <c r="I18"/>
  <c r="I17"/>
  <c r="I16"/>
  <c r="I15"/>
  <c r="I14"/>
  <c r="H14" i="41" l="1"/>
  <c r="G14"/>
  <c r="G408" s="1"/>
  <c r="F408"/>
  <c r="H408" s="1"/>
  <c r="H15" i="39"/>
  <c r="I15"/>
  <c r="G15" l="1"/>
  <c r="G16" i="30"/>
  <c r="G49" i="49" l="1"/>
  <c r="I48"/>
  <c r="I49" s="1"/>
  <c r="H48"/>
  <c r="H49" s="1"/>
  <c r="I20"/>
  <c r="H20"/>
  <c r="K25" i="41" l="1"/>
  <c r="K38"/>
  <c r="K36"/>
  <c r="I15" i="30" l="1"/>
  <c r="H15"/>
  <c r="G15" i="1" l="1"/>
  <c r="I15" l="1"/>
  <c r="H15"/>
  <c r="I15" i="47" l="1"/>
  <c r="I14"/>
  <c r="I16" l="1"/>
  <c r="H15" i="32"/>
  <c r="G15"/>
  <c r="I15"/>
  <c r="K155" i="41" l="1"/>
  <c r="K102"/>
  <c r="K365" l="1"/>
  <c r="K364"/>
  <c r="K337"/>
  <c r="K312"/>
  <c r="K24" i="37" l="1"/>
  <c r="K25" s="1"/>
  <c r="K14"/>
  <c r="I16" i="30" l="1"/>
  <c r="H16"/>
  <c r="K39" i="41" l="1"/>
  <c r="K23" l="1"/>
  <c r="K66"/>
  <c r="I14" i="29" l="1"/>
  <c r="H14"/>
  <c r="I43" i="1" l="1"/>
  <c r="I44" s="1"/>
  <c r="H43"/>
  <c r="H44" s="1"/>
  <c r="G44"/>
  <c r="K46" i="41" l="1"/>
  <c r="K65" l="1"/>
</calcChain>
</file>

<file path=xl/sharedStrings.xml><?xml version="1.0" encoding="utf-8"?>
<sst xmlns="http://schemas.openxmlformats.org/spreadsheetml/2006/main" count="1771" uniqueCount="433">
  <si>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</si>
  <si>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</si>
  <si>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</si>
  <si>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</si>
  <si>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</si>
  <si>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</si>
  <si>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</si>
  <si>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</si>
  <si>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</si>
  <si>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</si>
  <si>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</si>
  <si>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</si>
  <si>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</si>
  <si>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</si>
  <si>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</si>
  <si>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</si>
  <si>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</si>
  <si>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</si>
  <si>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</si>
  <si>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</si>
  <si>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</si>
  <si>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</si>
  <si>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</si>
  <si>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</si>
  <si>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</si>
  <si>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</si>
  <si>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</si>
  <si>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</si>
  <si>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</si>
  <si>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</si>
  <si>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</si>
  <si>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</si>
  <si>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</si>
  <si>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5034/501/002.51B.525119</t>
  </si>
  <si>
    <t>Klasifikasi Belanja :051B.525119</t>
  </si>
  <si>
    <t>: 01/01/024.12.10/ 5034/501/002.51B.525112</t>
  </si>
  <si>
    <t>Klasifikasi Belanja :051B.525112</t>
  </si>
  <si>
    <t>: 01/01/024.12.10/ 5034/501/002.52B.525112</t>
  </si>
  <si>
    <t>Klasifikasi Belanja :052B.525112</t>
  </si>
  <si>
    <t>: 01/01/024.12.10/ 5034/501/002.51B.525113</t>
  </si>
  <si>
    <t>Klasifikasi Belanja :051B.525113</t>
  </si>
  <si>
    <t>: 01/01/024.12.10/ 5034/501/002.53BI.525119</t>
  </si>
  <si>
    <t>Klasifikasi Belanja :053BI.525119</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</si>
  <si>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</si>
  <si>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</si>
  <si>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</si>
  <si>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</si>
  <si>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</si>
  <si>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</si>
  <si>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</si>
  <si>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</si>
  <si>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</si>
  <si>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</si>
  <si>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</si>
  <si>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</si>
  <si>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</si>
  <si>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</si>
  <si>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</si>
  <si>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</si>
  <si>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</si>
  <si>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</si>
  <si>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</si>
  <si>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</si>
  <si>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</si>
  <si>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</si>
  <si>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</si>
  <si>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</si>
  <si>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</si>
  <si>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</si>
  <si>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</si>
  <si>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</si>
  <si>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</si>
  <si>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</si>
  <si>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</si>
  <si>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</si>
  <si>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</si>
  <si>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</si>
  <si>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</si>
  <si>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</si>
  <si>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</si>
  <si>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</si>
  <si>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</si>
  <si>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</si>
  <si>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</si>
  <si>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</si>
  <si>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</si>
  <si>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</si>
  <si>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</si>
  <si>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</si>
  <si>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</si>
  <si>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</si>
  <si>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</si>
  <si>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</si>
  <si>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</si>
  <si>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</si>
  <si>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</si>
  <si>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</si>
  <si>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</si>
  <si>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</si>
  <si>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</si>
  <si>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</si>
  <si>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</si>
  <si>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skripsi  1 BUKU x 247 EXP x 1 SMT</t>
  </si>
  <si>
    <t xml:space="preserve">    -     Penggandaan Tingkat Jurusan  1 PKT x 12 BLN</t>
  </si>
  <si>
    <t xml:space="preserve">    -     Penggandaan Tingkat Prodi</t>
  </si>
  <si>
    <t xml:space="preserve">    -  Pembelian konsumsi rapat PBM</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</si>
  <si>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</si>
  <si>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</si>
  <si>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</si>
  <si>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</si>
  <si>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</si>
  <si>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</si>
  <si>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</si>
  <si>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</si>
  <si>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</si>
  <si>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</si>
  <si>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</si>
  <si>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</si>
  <si>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</si>
  <si>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</si>
  <si>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</si>
  <si>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</si>
  <si>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</si>
  <si>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</si>
  <si>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</si>
  <si>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</si>
  <si>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</si>
  <si>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</si>
  <si>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</si>
  <si>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</si>
  <si>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</si>
  <si>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</si>
  <si>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</si>
  <si>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</si>
  <si>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</si>
  <si>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</si>
  <si>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</si>
  <si>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</si>
  <si>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</si>
  <si>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</si>
  <si>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</si>
  <si>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</si>
  <si>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</si>
  <si>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</si>
  <si>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</si>
  <si>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</si>
  <si>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</si>
  <si>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</si>
  <si>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</si>
  <si>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</si>
  <si>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</si>
  <si>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</si>
  <si>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</si>
  <si>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</si>
  <si>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</si>
  <si>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</si>
  <si>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</si>
  <si>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</si>
  <si>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</si>
  <si>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</si>
  <si>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</si>
  <si>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</si>
  <si>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</si>
  <si>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</si>
  <si>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</si>
  <si>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</si>
  <si>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</si>
  <si>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</si>
  <si>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</si>
  <si>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</si>
  <si>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</si>
  <si>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</si>
  <si>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</si>
  <si>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</si>
  <si>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</si>
  <si>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</si>
  <si>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</si>
  <si>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</si>
  <si>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</si>
  <si>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</si>
  <si>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</si>
  <si>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</si>
  <si>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</si>
  <si>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</si>
  <si>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</si>
  <si>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</si>
  <si>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</si>
  <si>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</si>
  <si>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</si>
  <si>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</si>
  <si>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</si>
  <si>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</si>
  <si>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</si>
  <si>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</si>
  <si>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</si>
  <si>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</si>
  <si>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</si>
  <si>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</si>
  <si>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</si>
  <si>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</si>
  <si>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</si>
  <si>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</si>
  <si>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</si>
  <si>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</si>
  <si>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</si>
  <si>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</si>
  <si>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</si>
  <si>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</si>
  <si>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</si>
  <si>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</si>
  <si>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</si>
  <si>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</si>
  <si>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</si>
  <si>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</si>
  <si>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</si>
  <si>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</si>
  <si>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</si>
  <si>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</si>
  <si>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</si>
  <si>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</si>
  <si>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</si>
  <si>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</si>
  <si>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</si>
  <si>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</si>
  <si>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</si>
  <si>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</si>
  <si>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</si>
  <si>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</si>
  <si>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</si>
  <si>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</si>
  <si>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</si>
  <si>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</si>
  <si>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</si>
  <si>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</si>
  <si>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</si>
  <si>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</si>
  <si>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</si>
  <si>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</si>
  <si>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</si>
  <si>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</si>
  <si>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</si>
  <si>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</si>
  <si>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</si>
  <si>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</si>
  <si>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</si>
  <si>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</si>
  <si>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</si>
  <si>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</si>
  <si>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</si>
  <si>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</si>
  <si>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</si>
  <si>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</si>
  <si>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</si>
  <si>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</si>
  <si>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</si>
  <si>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</si>
  <si>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</si>
  <si>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</si>
  <si>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</si>
  <si>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</si>
  <si>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</si>
  <si>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</si>
  <si>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</si>
  <si>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</si>
  <si>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</si>
  <si>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</si>
  <si>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</si>
  <si>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</si>
  <si>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</si>
  <si>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</si>
  <si>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</si>
  <si>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</si>
  <si>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</si>
  <si>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</si>
  <si>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</si>
  <si>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</si>
  <si>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</si>
  <si>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</si>
  <si>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</si>
  <si>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</si>
  <si>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</si>
  <si>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</si>
  <si>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</si>
  <si>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</si>
  <si>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</si>
  <si>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</si>
  <si>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</si>
  <si>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</si>
  <si>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Konsumsi Workshopmedia pembelajaran interaktif   50 OR x 2 HR x 1 KEG</t>
  </si>
  <si>
    <t>Belanja Barang Persediaan Lainnya - BLU</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</si>
  <si>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</si>
  <si>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</si>
  <si>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</si>
  <si>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</si>
  <si>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</si>
  <si>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D- III Kebidanan Magelang</t>
  </si>
  <si>
    <t xml:space="preserve">    -     Honor pembimbing dan penguji klinik</t>
  </si>
  <si>
    <t xml:space="preserve">    - Uang harian koordinasi praktek klinik</t>
  </si>
  <si>
    <t xml:space="preserve">    - Transport koordinasi praktek klinik</t>
  </si>
  <si>
    <t xml:space="preserve">    -     Transport Bimbingan Praktek Klinik Luar kota </t>
  </si>
  <si>
    <t xml:space="preserve">    - Pemasangan instalasi dan setting jaringan </t>
  </si>
  <si>
    <t xml:space="preserve">Honor dosen tidak tetap matrikulasi Prodi Profesi Bidan Kelas E TA 2020/2021 Bulan Agustus-September 2020 </t>
  </si>
  <si>
    <t>Sunarto, S.Kp, Ns, M.Kes</t>
  </si>
  <si>
    <t>: 01/01/024.12.10/ 5034/501/002.53BB.525119</t>
  </si>
  <si>
    <t>Klasifikasi Belanja :053BB.525119</t>
  </si>
  <si>
    <t>Biaya seminar, workshop, pelatihan bagi tenaga pendidik dan kependidikan berupa biaya  pelatihan menjadi pembimbing klinik ( Online Course) pada tanggal 13-15 OKtober 2020  an Elisa Ulfiana, SSiT, M.Kes dkk sejml 3 orang @ Rp 500.000,-</t>
  </si>
  <si>
    <t>panitia seminar</t>
  </si>
  <si>
    <t xml:space="preserve">    - Pembelian Kuota Mahasiswa</t>
  </si>
  <si>
    <t>BULAN OKTOBER 2020</t>
  </si>
  <si>
    <t>: 01/01/024.12.10/ 5034/501/002.52B.525115</t>
  </si>
  <si>
    <t>Klasifikasi Belanja :052B.525115</t>
  </si>
  <si>
    <t xml:space="preserve">Wm padang Chaniago Semarang </t>
  </si>
  <si>
    <t>Biaya lahan praktek klinik mahasiswa smt ganjil Prodi Profesi Bidan Semarang TA 2020/2021 pada tanggal 24 Agustus- 19 Desember 2020 ( 17 mgg)  sejumlah 2 mahasiswa di UPT PKM Kebumen II kab. Kebumen</t>
  </si>
  <si>
    <t>UPT PKM Kebumen II kab. Kebumen</t>
  </si>
  <si>
    <t xml:space="preserve">Biaya Lahan Praktik Kebidanan Komunitas Kls.Reguler smt.V Prodi D-III Kebidanan Semarang TA.2020/2021 tgl.5 Oktober s/d 12 Desember 2020 1 mhs x 60 hr x Rp.15.000,-  </t>
  </si>
  <si>
    <t>PMB.Suci Handayani,AMd. Keb.</t>
  </si>
  <si>
    <t xml:space="preserve">Biaya Lahan Praktik Kebidanan Komunitas Kls.Reguler smt.V Prodi D-III Kebidanan Semarang TA.2020/2021 tgl.5 Oktober s/d 12 Desember 2020 2 mhs x 60 hr x Rp.15.000,-  </t>
  </si>
  <si>
    <t>PMB.Yeni Sarosa</t>
  </si>
  <si>
    <t xml:space="preserve">PMB.Deny Rahmati,STr. Keb. </t>
  </si>
  <si>
    <t>PMB.N.Lusi Sumartini, SST.</t>
  </si>
  <si>
    <t>PMB.Mukanah,AMd.Keb.</t>
  </si>
  <si>
    <t>PMB.Rosida,SST</t>
  </si>
  <si>
    <t>PMB.Harleen Idha P, AMd.Keb.SST.</t>
  </si>
  <si>
    <t>PMB.Marliana</t>
  </si>
  <si>
    <t>PMB.Suriyah</t>
  </si>
  <si>
    <t>PMB.Ngatini,AM.Keb.</t>
  </si>
  <si>
    <t>PMB.Khusnul Khotimah</t>
  </si>
  <si>
    <t>PMB.Susetyoningsih,AMd. Keb.</t>
  </si>
  <si>
    <t xml:space="preserve">PMB.Eli Aliah,SST. </t>
  </si>
  <si>
    <t>Pembelian konsumsi rapat PBM dalam rangka rapat sosialiasi Prodi Sarjana Terapan Kebidanan Semarang dengan IBI Kota Pekalongan dan dengan Dinkes Kab Blora pada tanggal 9 &amp; 12 Oktober 2020 sejumlah 10 dus @ Rp 35.000,-,</t>
  </si>
  <si>
    <t>Meitha Putri Ramadhanti Azwar, S.ST dkk</t>
  </si>
  <si>
    <t xml:space="preserve">Honor pembimbing klinik stage Kehamilan Prodi Profesi Bidan Semarang Kelas A TA 2020/2021 </t>
  </si>
  <si>
    <t>an Anastasia, A.Md.Keb dkk</t>
  </si>
  <si>
    <t xml:space="preserve">Honor pembimbing klinik stage Kehamilan Prodi Profesi Bidan Semarang Kelas B TA 2020/2021 </t>
  </si>
  <si>
    <t>an Heny Pujiastuti, Amd. Keb dkk</t>
  </si>
  <si>
    <t xml:space="preserve">Honor pembimbing klinik stage kehamilan Prodi Kebidanan Semarang Kelas C TA 2020/2021 </t>
  </si>
  <si>
    <t>an Dwi Yuliana Wati S, SST dkk</t>
  </si>
  <si>
    <t xml:space="preserve">Honor pembimbing klinik stage kehamilan  Prodi Kebidanan Semarang  Kelas D TA 2020/2021 </t>
  </si>
  <si>
    <t>Zep Tyana Agralini, Amd. Keb</t>
  </si>
  <si>
    <t>Honor pembimbing klinik stage kehamilan Prodi Kebidanan Semarang Kelas E TA 2020/2022</t>
  </si>
  <si>
    <t xml:space="preserve">Honor penguji klinik stage Kehamilan Prodi Profesi Bidan Semarang Kelas A TA 2020/2021 </t>
  </si>
  <si>
    <t xml:space="preserve">Honor penguji klinik stage Kehamilan Prodi Profesi Bidan Semarang Kelas B TA 2020/2021 </t>
  </si>
  <si>
    <t xml:space="preserve">Honor penguji klinik stage kehamilan Prodi Kebidanan Semarang Kelas C TA 2020/2021 </t>
  </si>
  <si>
    <t xml:space="preserve">Honor penguji klinik stage kehamilan  Prodi Kebidanan Semarang  Kelas D TA 2020/2021 </t>
  </si>
  <si>
    <t>an Darmini Atmirah, S.ST.Keb dkk</t>
  </si>
  <si>
    <t xml:space="preserve">Honor penguji klinik stage kehamilan Prodi Kebidanan Semarang Kelas E TA 2020/2021 </t>
  </si>
  <si>
    <t>: 01/01/024.12.10/ 5034/501/002.53BI.525113</t>
  </si>
  <si>
    <t>Klasifikasi Belanja :053BI.525113</t>
  </si>
  <si>
    <t>Pembelian Konsumsi Workshop Review Kurikulum jurusan kebidanan pada tanggal 16-18  Oktober 2020 sejumlah 33 dus @ Rp 10.000,-,</t>
  </si>
  <si>
    <t xml:space="preserve">Dapur dilla Semarang </t>
  </si>
  <si>
    <t xml:space="preserve">CV dryana Semarang </t>
  </si>
  <si>
    <t>: 01/01/024.12.10/ 5034/501/002.51B.525115</t>
  </si>
  <si>
    <t>Klasifikasi Belanja :051B.525115</t>
  </si>
  <si>
    <t xml:space="preserve">Transport  dan uang harian Workshop Review Kurikulum Jurusan Kebidanan  pada  tanggal 16-18  Oktober  2020 </t>
  </si>
  <si>
    <t>Biaya cetak Modul kompetansi Manajemen Nyeri Prodi Profesi Bidan Semarang pada bulan September 2020</t>
  </si>
  <si>
    <t xml:space="preserve">PT Sinergi </t>
  </si>
  <si>
    <t xml:space="preserve">Transport dan penginapan Narasumber pelatihan Kompetensi PPGD ON ( Praktek)   Prodi   D III Kebidanan  Semarang pada  tanggal 9-11 Oktober 2020 </t>
  </si>
  <si>
    <t>an Johariyah, SSiT, M.Keb</t>
  </si>
  <si>
    <t xml:space="preserve">an DR. Rachmat Susanto, S.Kep., Ns., M.Kep., Sp.MB (KV </t>
  </si>
  <si>
    <t>an Fery Ludhfi, S.Kep., Ns</t>
  </si>
  <si>
    <t xml:space="preserve">an Azis A.Kusuma, S.Kep </t>
  </si>
  <si>
    <t xml:space="preserve">an Wasis Komariyanto, MM </t>
  </si>
  <si>
    <t xml:space="preserve">Biaya Lahan Praktik Kebidanan Komunitas Kls.Reguler smt.V Prodi D-III Kebidanan Semarang TA.2020/2021. 1 mhs x 17 hr x Rp.15.000,-  </t>
  </si>
  <si>
    <t xml:space="preserve">PMB.Bidan Suci Handayani        </t>
  </si>
  <si>
    <t xml:space="preserve">Honor Narasumber Workshop Review Kurikulum Jurusan Kebidanan  pada  tanggal 17 Oktober  2020 </t>
  </si>
  <si>
    <t>an Dr Yektiningtyastuti, SKp, M.Kep, SpMat</t>
  </si>
  <si>
    <t xml:space="preserve">dr Ahmad Bukhoeri, SpOG dkk </t>
  </si>
  <si>
    <t>Sri Rahayu, SKp, Ns, STrKeb, M.Kes dkk</t>
  </si>
  <si>
    <t xml:space="preserve">    -     BIaya seminar, workshop, pelatihan bagi Tenaga Pendidik dan  Kependidikan</t>
  </si>
  <si>
    <t xml:space="preserve">    -     Cetak buku panduan praktek  1 BUKU x 1860 EXP x 1 SMT</t>
  </si>
  <si>
    <t xml:space="preserve">    -     Konsumsi Kuliah Umum  125 OR x 5 PRODI x 1 KEG</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</si>
  <si>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</si>
  <si>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</si>
  <si>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</si>
  <si>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</si>
  <si>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</si>
  <si>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</si>
  <si>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</si>
  <si>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</si>
  <si>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</si>
  <si>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</si>
  <si>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</si>
  <si>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</si>
  <si>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</si>
  <si>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</si>
  <si>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</si>
  <si>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</si>
  <si>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</si>
  <si>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</si>
  <si>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</si>
  <si>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</si>
  <si>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</si>
  <si>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</si>
  <si>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</si>
  <si>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</si>
  <si>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</si>
  <si>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</si>
  <si>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</si>
  <si>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</si>
  <si>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</si>
  <si>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01/01/024.12.10/ 5034/501/002.53BB.525115</t>
  </si>
  <si>
    <t>Klasifikasi Belanja :053BB.525115</t>
  </si>
  <si>
    <t xml:space="preserve">Triana Sri H, M.Mid </t>
  </si>
  <si>
    <t>Transport dan uang harian pembimbing praktek klinik kebidanan komunitas smt V Prodi D III Kebidanan Semarang TA 2020/2021 di PMB Setyaningsih Kendal pada tanggal 24 September 2020</t>
  </si>
  <si>
    <t xml:space="preserve">Intan N, SSiT, M.Kes </t>
  </si>
  <si>
    <t>Transport dan uang harian pembimbing praktek klinik kebidanan komunitas smt V Prodi D III Kebidanan Semarang TA 2020/2021 di PKD Susukan Kab Semarang pada tanggal 23 September 2020</t>
  </si>
  <si>
    <t>Transport dan uang harian pembimbing praktek klinik kebidanan komunitas smt V Prodi D III Kebidanan Semarang TA 2020/2021 di KLinik Nur Hikmah Kab Grobogan  pada tanggal 24September 2020</t>
  </si>
  <si>
    <t xml:space="preserve">Erna w, SSiT, M.Kes </t>
  </si>
  <si>
    <t xml:space="preserve">Suparmi, SPd, SSiT, M.Kes </t>
  </si>
  <si>
    <t>Transport dan uang harian pembimbing praktek klinik smt ganjil  Prodi Profesi Bidan Semarang TA 2020/2021 di Puskesmas Purwodadi I  pada tanggal 7 Oktober 2020</t>
  </si>
  <si>
    <t xml:space="preserve">Ulfah Musdalifah, SSIT, M.Kes </t>
  </si>
  <si>
    <t>Transport dan uang harian pembimbing praktek klinik smt ganjil  Prodi Profesi Bidan Semarang TA 2020/2021 di Puskesmas Wirosari II Kab Grobogan pada tanggal 9bOktober 2020</t>
  </si>
  <si>
    <t>Transport dan uang harian pembimbing praktek klinik smt ganjil  Prodi Profesi Bidan Semarang TA 2020/2021 di PMB Nur Kusuma Kab Grobogan pada tanggal 9 Oktober 2020</t>
  </si>
  <si>
    <t>Transport dan uang harian pembimbing praktek klinik smt ganjil  Prodi Profesi Bidan Semarang TA 2020/2021 di Puskesmas Kradenan II  Kab Grobogan pada tanggal 9 Oktober 2020</t>
  </si>
  <si>
    <t xml:space="preserve">Erna W, SSiT, M.Kes </t>
  </si>
  <si>
    <t>Transport dan uang harian pembimbing praktek klinik smt ganjil  Prodi Profesi Bidan Semarang TA 2020/2021 di Puskesmas Gabus II  Kab Grobogan pada tanggal 9 Oktober 2020</t>
  </si>
  <si>
    <t xml:space="preserve">Elisa Ulfiana, SSiT, M.Kes </t>
  </si>
  <si>
    <t xml:space="preserve">PMB Lia </t>
  </si>
  <si>
    <t xml:space="preserve">Biaya Lahan Praktik Kebidanan Komunitas Kls.Reguler smt.V Prodi D-III Kebidanan Semarang TA.2020/2021. 2 mhs x 17 hr x Rp.15.000,-  </t>
  </si>
  <si>
    <t>PMB.N.Lusi Sumartini,SST</t>
  </si>
  <si>
    <t xml:space="preserve">PMB Susetyoningsih </t>
  </si>
  <si>
    <t>PMB.Deni Rahmawati</t>
  </si>
  <si>
    <t>PMB.Ngatini,AMd.Keb.</t>
  </si>
  <si>
    <t xml:space="preserve">Uang harian dan transport  dalam rangka kegiatan panitia  pelatiahan PPGDON Prodi Kebidanan Semarang  tanggal 10-11 Oktober 2020 </t>
  </si>
  <si>
    <t>an Bogie WP</t>
  </si>
  <si>
    <t>: 01/01/024.12.10/ 5034/501/002.53BI.525115</t>
  </si>
  <si>
    <t>Klasifikasi Belanja :053BI.525115</t>
  </si>
  <si>
    <t>: 01/01/024.12.10/ 5034/501/002.52BI.525113</t>
  </si>
  <si>
    <t>Klasifikasi Belanja :052BI.525113</t>
  </si>
  <si>
    <t>Semarang, 22 Oktober 2020</t>
  </si>
  <si>
    <t>LAPORAN REALIASI BLU 54 SMG</t>
  </si>
  <si>
    <t xml:space="preserve">    -    Uang hari workshop, seminar , rapat dll ( Prodi Magelang )</t>
  </si>
  <si>
    <t>Pembelian Konsumsi Workshop Review Kurikulum jurusan kebidanan pada tanggal 16-18  Oktober 2020 sejumlah 33 dus @ Rp 30.000,-,</t>
  </si>
</sst>
</file>

<file path=xl/styles.xml><?xml version="1.0" encoding="utf-8"?>
<styleSheet xmlns="http://schemas.openxmlformats.org/spreadsheetml/2006/main">
  <numFmts count="5">
    <numFmt numFmtId="41" formatCode="_(* #,##0_);_(* \(#,##0\);_(* &quot;-&quot;_);_(@_)"/>
    <numFmt numFmtId="43" formatCode="_(* #,##0.00_);_(* \(#,##0.00\);_(* &quot;-&quot;??_);_(@_)"/>
    <numFmt numFmtId="164" formatCode="[$-409]d\-mmm\-yy;@"/>
    <numFmt numFmtId="165" formatCode="_(* #,##0_);_(* \(#,##0\);_(* &quot;-&quot;??_);_(@_)"/>
    <numFmt numFmtId="166" formatCode="_([$Rp-421]* #,##0_);_([$Rp-421]* \(#,##0\);_([$Rp-421]* &quot;-&quot;_);_(@_)"/>
  </numFmts>
  <fonts count="22">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0"/>
      <color theme="1"/>
      <name val="Arial Black"/>
      <family val="2"/>
    </font>
    <font>
      <sz val="11"/>
      <color theme="1"/>
      <name val="Arial Black"/>
      <family val="2"/>
    </font>
    <font>
      <b/>
      <sz val="11"/>
      <color theme="1"/>
      <name val="Arial Black"/>
      <family val="2"/>
    </font>
    <font>
      <b/>
      <i/>
      <sz val="10"/>
      <color theme="1"/>
      <name val="Arial"/>
      <family val="2"/>
    </font>
    <font>
      <b/>
      <i/>
      <sz val="10"/>
      <color theme="1"/>
      <name val="Calibri"/>
      <family val="2"/>
      <scheme val="minor"/>
    </font>
    <font>
      <b/>
      <sz val="10"/>
      <color theme="1"/>
      <name val="Calibri"/>
      <family val="2"/>
      <scheme val="minor"/>
    </font>
    <font>
      <b/>
      <u/>
      <sz val="10"/>
      <name val="Arial"/>
      <family val="2"/>
    </font>
    <font>
      <sz val="11"/>
      <color theme="1"/>
      <name val="Arial"/>
      <family val="2"/>
    </font>
    <font>
      <sz val="10"/>
      <color indexed="8"/>
      <name val="Arial"/>
      <family val="2"/>
    </font>
    <font>
      <b/>
      <sz val="10"/>
      <name val="Arial Unicode MS"/>
      <family val="2"/>
    </font>
    <font>
      <sz val="10"/>
      <name val="Arial Unicode MS"/>
      <family val="2"/>
    </font>
    <font>
      <sz val="10"/>
      <color theme="1"/>
      <name val="Arial Unicode MS"/>
      <family val="2"/>
    </font>
    <font>
      <b/>
      <sz val="10"/>
      <color indexed="8"/>
      <name val="Arial Unicode MS"/>
      <family val="2"/>
    </font>
    <font>
      <b/>
      <u/>
      <sz val="10"/>
      <color theme="1"/>
      <name val="Arial Unicode MS"/>
      <family val="2"/>
    </font>
    <font>
      <b/>
      <sz val="10"/>
      <color theme="1"/>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43" fontId="8" fillId="0" borderId="0" applyFont="0" applyFill="0" applyBorder="0" applyAlignment="0" applyProtection="0"/>
  </cellStyleXfs>
  <cellXfs count="274">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7" fillId="0" borderId="0" xfId="0" applyFont="1"/>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6" xfId="1" applyFont="1" applyBorder="1" applyAlignment="1">
      <alignment vertical="center" wrapText="1"/>
    </xf>
    <xf numFmtId="0" fontId="3" fillId="0" borderId="6" xfId="0" applyFont="1" applyBorder="1" applyAlignment="1">
      <alignment vertical="center" wrapText="1"/>
    </xf>
    <xf numFmtId="164" fontId="1" fillId="0" borderId="6" xfId="1" applyNumberFormat="1" applyFont="1" applyBorder="1" applyAlignment="1">
      <alignment vertical="center"/>
    </xf>
    <xf numFmtId="0" fontId="1" fillId="0" borderId="6" xfId="0" applyFont="1" applyBorder="1" applyAlignment="1">
      <alignment vertical="center"/>
    </xf>
    <xf numFmtId="165" fontId="1" fillId="2" borderId="6" xfId="2" applyNumberFormat="1" applyFont="1" applyFill="1" applyBorder="1" applyAlignment="1">
      <alignment vertical="center"/>
    </xf>
    <xf numFmtId="41" fontId="1" fillId="0" borderId="6" xfId="0" applyNumberFormat="1" applyFont="1" applyBorder="1" applyAlignment="1">
      <alignment vertical="center"/>
    </xf>
    <xf numFmtId="0" fontId="1" fillId="0" borderId="7" xfId="0" applyFont="1" applyBorder="1" applyAlignment="1">
      <alignment vertical="center"/>
    </xf>
    <xf numFmtId="0" fontId="1" fillId="0" borderId="8" xfId="0" quotePrefix="1" applyFont="1" applyBorder="1" applyAlignment="1">
      <alignment vertical="center"/>
    </xf>
    <xf numFmtId="0" fontId="1" fillId="0" borderId="8" xfId="1" applyFont="1" applyBorder="1" applyAlignment="1">
      <alignment vertical="center" wrapText="1"/>
    </xf>
    <xf numFmtId="0" fontId="3" fillId="0" borderId="8" xfId="0" applyFont="1" applyBorder="1" applyAlignment="1">
      <alignment vertical="center" wrapText="1"/>
    </xf>
    <xf numFmtId="165" fontId="1" fillId="2" borderId="8" xfId="2" applyNumberFormat="1" applyFont="1" applyFill="1" applyBorder="1" applyAlignment="1">
      <alignment vertical="center"/>
    </xf>
    <xf numFmtId="0" fontId="1" fillId="0" borderId="4" xfId="0" applyFont="1" applyBorder="1" applyAlignment="1">
      <alignment horizontal="center" vertical="center"/>
    </xf>
    <xf numFmtId="0" fontId="1" fillId="0" borderId="7" xfId="0" quotePrefix="1" applyFont="1" applyBorder="1" applyAlignment="1">
      <alignment vertical="center"/>
    </xf>
    <xf numFmtId="0" fontId="1" fillId="0" borderId="7" xfId="1" applyFont="1" applyBorder="1" applyAlignment="1">
      <alignment vertical="center" wrapText="1"/>
    </xf>
    <xf numFmtId="0" fontId="3" fillId="0" borderId="7" xfId="0" applyFont="1" applyBorder="1" applyAlignment="1">
      <alignment vertical="center" wrapText="1"/>
    </xf>
    <xf numFmtId="164" fontId="1" fillId="0" borderId="7" xfId="1" applyNumberFormat="1" applyFont="1" applyBorder="1" applyAlignment="1">
      <alignment vertical="center"/>
    </xf>
    <xf numFmtId="165" fontId="1" fillId="2" borderId="7" xfId="2" applyNumberFormat="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center"/>
    </xf>
    <xf numFmtId="43" fontId="0" fillId="0" borderId="0" xfId="0" applyNumberFormat="1"/>
    <xf numFmtId="0" fontId="3" fillId="0" borderId="0" xfId="0" applyFont="1" applyAlignment="1">
      <alignment wrapText="1"/>
    </xf>
    <xf numFmtId="0" fontId="3" fillId="0" borderId="6" xfId="0" applyFont="1" applyBorder="1"/>
    <xf numFmtId="0" fontId="3" fillId="0" borderId="6" xfId="0" applyFont="1" applyBorder="1" applyAlignment="1">
      <alignment wrapText="1"/>
    </xf>
    <xf numFmtId="0" fontId="3" fillId="0" borderId="7" xfId="0" applyFont="1" applyBorder="1"/>
    <xf numFmtId="0" fontId="3" fillId="0" borderId="7" xfId="0" applyFont="1" applyBorder="1" applyAlignment="1">
      <alignment wrapText="1"/>
    </xf>
    <xf numFmtId="0" fontId="3" fillId="4" borderId="7" xfId="0" applyFont="1" applyFill="1" applyBorder="1"/>
    <xf numFmtId="0" fontId="3" fillId="4" borderId="7" xfId="0" applyFont="1" applyFill="1" applyBorder="1" applyAlignment="1">
      <alignment wrapText="1"/>
    </xf>
    <xf numFmtId="1" fontId="3" fillId="4" borderId="7" xfId="0" applyNumberFormat="1" applyFont="1" applyFill="1" applyBorder="1"/>
    <xf numFmtId="0" fontId="6" fillId="0" borderId="7" xfId="0" applyFont="1" applyBorder="1"/>
    <xf numFmtId="0" fontId="6" fillId="0" borderId="7" xfId="0" applyFont="1" applyBorder="1" applyAlignment="1">
      <alignment wrapText="1"/>
    </xf>
    <xf numFmtId="0" fontId="6" fillId="0" borderId="7" xfId="0" applyFont="1" applyBorder="1" applyAlignment="1">
      <alignment vertical="center"/>
    </xf>
    <xf numFmtId="0" fontId="6" fillId="0" borderId="7" xfId="0" applyFont="1" applyBorder="1" applyAlignment="1">
      <alignment vertical="center" wrapText="1"/>
    </xf>
    <xf numFmtId="0" fontId="3" fillId="5" borderId="7" xfId="0" applyFont="1" applyFill="1" applyBorder="1"/>
    <xf numFmtId="0" fontId="3" fillId="5" borderId="7" xfId="0" applyFont="1" applyFill="1" applyBorder="1" applyAlignment="1">
      <alignment wrapText="1"/>
    </xf>
    <xf numFmtId="0" fontId="10" fillId="0" borderId="7" xfId="0" applyFont="1" applyBorder="1"/>
    <xf numFmtId="0" fontId="10" fillId="0" borderId="7" xfId="0" applyFont="1" applyBorder="1" applyAlignment="1">
      <alignment wrapText="1"/>
    </xf>
    <xf numFmtId="0" fontId="3" fillId="0" borderId="7" xfId="0" applyFont="1" applyBorder="1" applyAlignment="1">
      <alignment vertical="center"/>
    </xf>
    <xf numFmtId="0" fontId="6" fillId="6" borderId="7" xfId="0" applyFont="1" applyFill="1" applyBorder="1"/>
    <xf numFmtId="0" fontId="6" fillId="6" borderId="7" xfId="0" applyFont="1" applyFill="1" applyBorder="1" applyAlignment="1">
      <alignment wrapText="1"/>
    </xf>
    <xf numFmtId="0" fontId="3" fillId="0" borderId="8" xfId="0" applyFont="1" applyBorder="1"/>
    <xf numFmtId="0" fontId="3" fillId="0" borderId="8" xfId="0" applyFont="1" applyBorder="1" applyAlignment="1">
      <alignment wrapText="1"/>
    </xf>
    <xf numFmtId="0" fontId="6" fillId="0" borderId="4" xfId="0" applyFont="1" applyBorder="1"/>
    <xf numFmtId="0" fontId="6" fillId="0" borderId="4" xfId="0" applyFont="1" applyBorder="1" applyAlignment="1">
      <alignment wrapText="1"/>
    </xf>
    <xf numFmtId="0" fontId="3" fillId="3" borderId="7" xfId="0" applyFont="1" applyFill="1" applyBorder="1" applyAlignment="1">
      <alignment wrapText="1"/>
    </xf>
    <xf numFmtId="3" fontId="3" fillId="0" borderId="7" xfId="0" applyNumberFormat="1" applyFont="1" applyBorder="1"/>
    <xf numFmtId="3" fontId="7" fillId="0" borderId="7" xfId="0" applyNumberFormat="1" applyFont="1" applyBorder="1"/>
    <xf numFmtId="3" fontId="3" fillId="0" borderId="7" xfId="0" applyNumberFormat="1" applyFont="1" applyBorder="1" applyAlignment="1">
      <alignment vertical="center"/>
    </xf>
    <xf numFmtId="0" fontId="0" fillId="0" borderId="0" xfId="0" applyAlignment="1">
      <alignment vertical="center"/>
    </xf>
    <xf numFmtId="0" fontId="6" fillId="3" borderId="4" xfId="0" applyFont="1" applyFill="1" applyBorder="1"/>
    <xf numFmtId="0" fontId="9" fillId="0" borderId="0" xfId="0" applyFont="1"/>
    <xf numFmtId="3" fontId="3" fillId="0" borderId="0" xfId="0" applyNumberFormat="1" applyFont="1"/>
    <xf numFmtId="3" fontId="3" fillId="0" borderId="0" xfId="3" applyNumberFormat="1" applyFont="1"/>
    <xf numFmtId="3" fontId="7" fillId="0" borderId="0" xfId="0" applyNumberFormat="1" applyFont="1"/>
    <xf numFmtId="3" fontId="3" fillId="0" borderId="6" xfId="3" applyNumberFormat="1" applyFont="1" applyBorder="1"/>
    <xf numFmtId="3" fontId="7" fillId="0" borderId="6" xfId="0" applyNumberFormat="1" applyFont="1" applyBorder="1"/>
    <xf numFmtId="3" fontId="3" fillId="0" borderId="7" xfId="3" applyNumberFormat="1" applyFont="1" applyBorder="1"/>
    <xf numFmtId="3" fontId="3" fillId="4" borderId="7" xfId="3" applyNumberFormat="1" applyFont="1" applyFill="1" applyBorder="1"/>
    <xf numFmtId="3" fontId="7" fillId="4" borderId="7" xfId="0" applyNumberFormat="1" applyFont="1" applyFill="1" applyBorder="1"/>
    <xf numFmtId="3" fontId="3" fillId="4" borderId="7" xfId="0" applyNumberFormat="1" applyFont="1" applyFill="1" applyBorder="1"/>
    <xf numFmtId="3" fontId="6" fillId="0" borderId="7" xfId="3" applyNumberFormat="1" applyFont="1" applyBorder="1"/>
    <xf numFmtId="3" fontId="3" fillId="3" borderId="7" xfId="3" applyNumberFormat="1" applyFont="1" applyFill="1" applyBorder="1" applyAlignment="1">
      <alignment vertical="center"/>
    </xf>
    <xf numFmtId="3" fontId="3" fillId="0" borderId="7" xfId="3" applyNumberFormat="1" applyFont="1" applyBorder="1" applyAlignment="1">
      <alignment vertical="center"/>
    </xf>
    <xf numFmtId="3" fontId="6" fillId="0" borderId="7" xfId="3" applyNumberFormat="1" applyFont="1" applyBorder="1" applyAlignment="1">
      <alignment vertical="center"/>
    </xf>
    <xf numFmtId="3" fontId="6" fillId="0" borderId="7" xfId="0" applyNumberFormat="1" applyFont="1" applyBorder="1"/>
    <xf numFmtId="3" fontId="3" fillId="5" borderId="7" xfId="3" applyNumberFormat="1" applyFont="1" applyFill="1" applyBorder="1"/>
    <xf numFmtId="3" fontId="7" fillId="5" borderId="7" xfId="0" applyNumberFormat="1" applyFont="1" applyFill="1" applyBorder="1"/>
    <xf numFmtId="3" fontId="10" fillId="0" borderId="7" xfId="3" applyNumberFormat="1" applyFont="1" applyBorder="1"/>
    <xf numFmtId="3" fontId="11" fillId="0" borderId="7" xfId="0" applyNumberFormat="1" applyFont="1" applyBorder="1"/>
    <xf numFmtId="3" fontId="12" fillId="0" borderId="7" xfId="0" applyNumberFormat="1" applyFont="1" applyBorder="1"/>
    <xf numFmtId="3" fontId="6" fillId="6" borderId="7" xfId="3" applyNumberFormat="1" applyFont="1" applyFill="1" applyBorder="1"/>
    <xf numFmtId="3" fontId="12" fillId="0" borderId="7" xfId="0" applyNumberFormat="1" applyFont="1" applyBorder="1" applyAlignment="1">
      <alignment vertical="center"/>
    </xf>
    <xf numFmtId="3" fontId="3" fillId="0" borderId="8" xfId="3" applyNumberFormat="1" applyFont="1" applyBorder="1"/>
    <xf numFmtId="3" fontId="7" fillId="0" borderId="8" xfId="0" applyNumberFormat="1" applyFont="1" applyBorder="1"/>
    <xf numFmtId="3" fontId="6" fillId="0" borderId="4" xfId="0" applyNumberFormat="1" applyFont="1" applyBorder="1"/>
    <xf numFmtId="3" fontId="3" fillId="3" borderId="0" xfId="0" applyNumberFormat="1" applyFont="1" applyFill="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0" fillId="0" borderId="0" xfId="0" applyNumberFormat="1"/>
    <xf numFmtId="165" fontId="0" fillId="0" borderId="0" xfId="0" applyNumberFormat="1"/>
    <xf numFmtId="43" fontId="0" fillId="0" borderId="0" xfId="3" applyFon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vertical="center"/>
    </xf>
    <xf numFmtId="164" fontId="1" fillId="0" borderId="5" xfId="1" applyNumberFormat="1" applyFont="1" applyBorder="1" applyAlignment="1">
      <alignment vertical="center"/>
    </xf>
    <xf numFmtId="0" fontId="1" fillId="0" borderId="5" xfId="0" applyFont="1" applyBorder="1" applyAlignment="1">
      <alignment vertical="center"/>
    </xf>
    <xf numFmtId="41" fontId="1" fillId="0" borderId="5" xfId="0" applyNumberFormat="1" applyFont="1" applyBorder="1" applyAlignment="1">
      <alignment vertical="center"/>
    </xf>
    <xf numFmtId="0" fontId="1" fillId="0" borderId="4" xfId="0" quotePrefix="1" applyFont="1" applyBorder="1" applyAlignment="1">
      <alignmen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left" vertical="center" wrapText="1"/>
    </xf>
    <xf numFmtId="15" fontId="1" fillId="3" borderId="4" xfId="0" applyNumberFormat="1" applyFont="1" applyFill="1" applyBorder="1" applyAlignment="1">
      <alignment horizontal="center" vertical="center" wrapText="1"/>
    </xf>
    <xf numFmtId="0" fontId="1" fillId="3" borderId="4" xfId="0" applyFont="1" applyFill="1" applyBorder="1" applyAlignment="1">
      <alignment horizontal="left" vertical="center"/>
    </xf>
    <xf numFmtId="41" fontId="1" fillId="3" borderId="4" xfId="0" applyNumberFormat="1" applyFont="1" applyFill="1" applyBorder="1" applyAlignment="1">
      <alignment horizontal="left" vertical="center"/>
    </xf>
    <xf numFmtId="41" fontId="1" fillId="0" borderId="4" xfId="0" applyNumberFormat="1" applyFont="1" applyBorder="1" applyAlignment="1">
      <alignment horizontal="left" vertical="center"/>
    </xf>
    <xf numFmtId="41" fontId="1" fillId="0" borderId="4" xfId="0" applyNumberFormat="1" applyFont="1" applyBorder="1" applyAlignment="1">
      <alignment vertical="center"/>
    </xf>
    <xf numFmtId="0" fontId="3" fillId="3" borderId="0" xfId="0" applyFont="1" applyFill="1"/>
    <xf numFmtId="3" fontId="3" fillId="3" borderId="6" xfId="0" applyNumberFormat="1" applyFont="1" applyFill="1" applyBorder="1"/>
    <xf numFmtId="0" fontId="3" fillId="3" borderId="6" xfId="0" applyFont="1" applyFill="1" applyBorder="1"/>
    <xf numFmtId="3" fontId="3" fillId="3" borderId="7" xfId="0" applyNumberFormat="1" applyFont="1" applyFill="1" applyBorder="1"/>
    <xf numFmtId="0" fontId="3" fillId="3" borderId="7" xfId="0" applyFont="1" applyFill="1" applyBorder="1"/>
    <xf numFmtId="3" fontId="3" fillId="3" borderId="7" xfId="3" applyNumberFormat="1" applyFont="1" applyFill="1" applyBorder="1"/>
    <xf numFmtId="1" fontId="3" fillId="3" borderId="7" xfId="0" applyNumberFormat="1" applyFont="1" applyFill="1" applyBorder="1"/>
    <xf numFmtId="0" fontId="3" fillId="3" borderId="7" xfId="0" applyFont="1" applyFill="1" applyBorder="1" applyAlignment="1">
      <alignment vertical="center" wrapText="1"/>
    </xf>
    <xf numFmtId="3" fontId="3" fillId="3" borderId="7" xfId="0" applyNumberFormat="1" applyFont="1" applyFill="1" applyBorder="1" applyAlignment="1">
      <alignment vertical="center"/>
    </xf>
    <xf numFmtId="1" fontId="3" fillId="3" borderId="7" xfId="0" applyNumberFormat="1" applyFont="1" applyFill="1" applyBorder="1" applyAlignment="1">
      <alignment vertical="center"/>
    </xf>
    <xf numFmtId="0" fontId="3" fillId="3" borderId="7" xfId="0" applyFont="1" applyFill="1" applyBorder="1" applyAlignment="1">
      <alignment vertical="center"/>
    </xf>
    <xf numFmtId="3" fontId="6" fillId="3" borderId="7" xfId="0" applyNumberFormat="1" applyFont="1" applyFill="1" applyBorder="1"/>
    <xf numFmtId="1" fontId="6" fillId="3" borderId="7" xfId="0" applyNumberFormat="1" applyFont="1" applyFill="1" applyBorder="1"/>
    <xf numFmtId="0" fontId="6" fillId="3" borderId="7" xfId="0" applyFont="1" applyFill="1" applyBorder="1"/>
    <xf numFmtId="0" fontId="6" fillId="3" borderId="7" xfId="0" applyFont="1" applyFill="1" applyBorder="1" applyAlignment="1">
      <alignment wrapText="1"/>
    </xf>
    <xf numFmtId="3" fontId="6" fillId="3" borderId="7" xfId="3" applyNumberFormat="1" applyFont="1" applyFill="1" applyBorder="1"/>
    <xf numFmtId="3" fontId="3" fillId="3" borderId="8" xfId="0" applyNumberFormat="1" applyFont="1" applyFill="1" applyBorder="1"/>
    <xf numFmtId="1" fontId="3" fillId="3" borderId="8" xfId="0" applyNumberFormat="1" applyFont="1" applyFill="1" applyBorder="1"/>
    <xf numFmtId="0" fontId="3" fillId="3" borderId="8" xfId="0" applyFont="1" applyFill="1" applyBorder="1"/>
    <xf numFmtId="3" fontId="6" fillId="3" borderId="4" xfId="0" applyNumberFormat="1" applyFont="1" applyFill="1" applyBorder="1"/>
    <xf numFmtId="1" fontId="6" fillId="3" borderId="4" xfId="0" applyNumberFormat="1" applyFont="1" applyFill="1" applyBorder="1"/>
    <xf numFmtId="3" fontId="0" fillId="3" borderId="0" xfId="0" applyNumberFormat="1" applyFill="1"/>
    <xf numFmtId="0" fontId="0" fillId="3" borderId="0" xfId="0" applyFill="1"/>
    <xf numFmtId="43" fontId="3" fillId="0" borderId="0" xfId="3" applyFont="1"/>
    <xf numFmtId="0" fontId="1" fillId="3" borderId="0" xfId="0" applyFont="1" applyFill="1"/>
    <xf numFmtId="0" fontId="1" fillId="3" borderId="0" xfId="0" applyFont="1" applyFill="1" applyAlignment="1">
      <alignment vertical="center"/>
    </xf>
    <xf numFmtId="0" fontId="2" fillId="3" borderId="4" xfId="0" applyFont="1" applyFill="1" applyBorder="1" applyAlignment="1">
      <alignment vertical="center"/>
    </xf>
    <xf numFmtId="0" fontId="1" fillId="3" borderId="0" xfId="0" applyFont="1" applyFill="1" applyBorder="1" applyAlignment="1">
      <alignment horizontal="left"/>
    </xf>
    <xf numFmtId="0" fontId="1" fillId="3" borderId="0" xfId="0" applyFont="1" applyFill="1" applyBorder="1" applyAlignment="1">
      <alignment horizontal="center"/>
    </xf>
    <xf numFmtId="0" fontId="5" fillId="3" borderId="0" xfId="0" applyFont="1" applyFill="1"/>
    <xf numFmtId="0" fontId="7" fillId="3" borderId="0" xfId="0" applyFont="1" applyFill="1"/>
    <xf numFmtId="0" fontId="3" fillId="6" borderId="7" xfId="0" applyFont="1" applyFill="1" applyBorder="1"/>
    <xf numFmtId="0" fontId="3" fillId="6" borderId="7" xfId="0" applyFont="1" applyFill="1" applyBorder="1" applyAlignment="1">
      <alignment wrapText="1"/>
    </xf>
    <xf numFmtId="3" fontId="3" fillId="6" borderId="7" xfId="3" applyNumberFormat="1" applyFont="1" applyFill="1" applyBorder="1"/>
    <xf numFmtId="3" fontId="7" fillId="6" borderId="7" xfId="0" applyNumberFormat="1" applyFont="1" applyFill="1" applyBorder="1"/>
    <xf numFmtId="3" fontId="3" fillId="6" borderId="7" xfId="0" applyNumberFormat="1" applyFont="1" applyFill="1" applyBorder="1"/>
    <xf numFmtId="1" fontId="3" fillId="6" borderId="7" xfId="0" applyNumberFormat="1" applyFont="1" applyFill="1" applyBorder="1"/>
    <xf numFmtId="0" fontId="1" fillId="0" borderId="0" xfId="0" applyFont="1" applyBorder="1" applyAlignment="1">
      <alignment horizontal="left"/>
    </xf>
    <xf numFmtId="0" fontId="1" fillId="0" borderId="0" xfId="0" applyFont="1" applyBorder="1" applyAlignment="1">
      <alignment horizontal="center"/>
    </xf>
    <xf numFmtId="3" fontId="3" fillId="5" borderId="7" xfId="0" applyNumberFormat="1" applyFont="1" applyFill="1" applyBorder="1"/>
    <xf numFmtId="1" fontId="3" fillId="5" borderId="7" xfId="0" applyNumberFormat="1" applyFont="1" applyFill="1" applyBorder="1"/>
    <xf numFmtId="0" fontId="1" fillId="0" borderId="4" xfId="1" applyFont="1" applyBorder="1" applyAlignment="1">
      <alignment vertical="center" wrapText="1"/>
    </xf>
    <xf numFmtId="0" fontId="3" fillId="0" borderId="4" xfId="0" applyFont="1" applyBorder="1" applyAlignment="1">
      <alignment vertical="center" wrapText="1"/>
    </xf>
    <xf numFmtId="164" fontId="1" fillId="0" borderId="4" xfId="1" applyNumberFormat="1" applyFont="1" applyBorder="1" applyAlignment="1">
      <alignment vertical="center"/>
    </xf>
    <xf numFmtId="165" fontId="1" fillId="2" borderId="4" xfId="2" applyNumberFormat="1" applyFont="1" applyFill="1" applyBorder="1" applyAlignment="1">
      <alignment vertical="center"/>
    </xf>
    <xf numFmtId="0" fontId="1" fillId="3" borderId="4" xfId="1" applyFont="1" applyFill="1" applyBorder="1" applyAlignment="1">
      <alignment vertical="center" wrapText="1"/>
    </xf>
    <xf numFmtId="0" fontId="1" fillId="2" borderId="4" xfId="0" applyFont="1" applyFill="1" applyBorder="1" applyAlignment="1">
      <alignment vertical="center" wrapText="1"/>
    </xf>
    <xf numFmtId="0" fontId="1" fillId="0" borderId="4" xfId="0" applyFont="1" applyBorder="1" applyAlignment="1">
      <alignment vertical="center" wrapText="1"/>
    </xf>
    <xf numFmtId="164" fontId="1" fillId="2" borderId="4" xfId="0" quotePrefix="1" applyNumberFormat="1" applyFont="1" applyFill="1" applyBorder="1" applyAlignment="1">
      <alignment vertical="center"/>
    </xf>
    <xf numFmtId="166" fontId="15" fillId="2" borderId="4" xfId="3" applyNumberFormat="1" applyFont="1" applyFill="1" applyBorder="1" applyAlignment="1">
      <alignment vertical="center" wrapText="1"/>
    </xf>
    <xf numFmtId="0" fontId="1" fillId="0" borderId="5" xfId="1" applyFont="1" applyBorder="1" applyAlignment="1">
      <alignment vertical="center" wrapText="1"/>
    </xf>
    <xf numFmtId="0" fontId="3" fillId="0" borderId="5" xfId="0" applyFont="1" applyBorder="1" applyAlignment="1">
      <alignment vertical="center" wrapText="1"/>
    </xf>
    <xf numFmtId="165" fontId="1" fillId="2" borderId="5" xfId="2" applyNumberFormat="1" applyFont="1" applyFill="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7" xfId="0" applyFont="1" applyBorder="1" applyAlignment="1">
      <alignment horizontal="left" vertical="center"/>
    </xf>
    <xf numFmtId="0" fontId="1" fillId="2" borderId="7" xfId="0" applyFont="1" applyFill="1" applyBorder="1" applyAlignment="1">
      <alignment horizontal="left" vertical="center" wrapText="1"/>
    </xf>
    <xf numFmtId="0" fontId="1" fillId="0" borderId="7" xfId="0" applyFont="1" applyBorder="1" applyAlignment="1">
      <alignment horizontal="left" vertical="center" wrapText="1"/>
    </xf>
    <xf numFmtId="164" fontId="1" fillId="2" borderId="7" xfId="0" quotePrefix="1" applyNumberFormat="1" applyFont="1" applyFill="1" applyBorder="1" applyAlignment="1">
      <alignment horizontal="left" vertical="center"/>
    </xf>
    <xf numFmtId="166" fontId="15" fillId="2" borderId="7" xfId="3" applyNumberFormat="1" applyFont="1" applyFill="1" applyBorder="1" applyAlignment="1">
      <alignment horizontal="left" vertical="center" wrapText="1"/>
    </xf>
    <xf numFmtId="0" fontId="1" fillId="0" borderId="0" xfId="0" applyFont="1" applyBorder="1" applyAlignment="1">
      <alignment horizontal="center"/>
    </xf>
    <xf numFmtId="0" fontId="3" fillId="3" borderId="7" xfId="0" quotePrefix="1" applyFont="1" applyFill="1" applyBorder="1" applyAlignment="1">
      <alignment wrapText="1"/>
    </xf>
    <xf numFmtId="0" fontId="3" fillId="3" borderId="7" xfId="0" quotePrefix="1" applyFont="1" applyFill="1" applyBorder="1" applyAlignment="1">
      <alignment vertical="center" wrapText="1"/>
    </xf>
    <xf numFmtId="3" fontId="12" fillId="6" borderId="7" xfId="0" applyNumberFormat="1" applyFont="1" applyFill="1" applyBorder="1"/>
    <xf numFmtId="0" fontId="1" fillId="0" borderId="4" xfId="0" applyFont="1" applyBorder="1" applyAlignment="1">
      <alignment horizontal="left" vertical="center"/>
    </xf>
    <xf numFmtId="0" fontId="3" fillId="0" borderId="4" xfId="0" applyFont="1" applyBorder="1" applyAlignment="1">
      <alignment horizontal="left" vertical="center"/>
    </xf>
    <xf numFmtId="0" fontId="1" fillId="0" borderId="0" xfId="0" applyFont="1" applyAlignment="1">
      <alignment horizontal="center"/>
    </xf>
    <xf numFmtId="0" fontId="1" fillId="0" borderId="0" xfId="0" applyFont="1" applyAlignment="1">
      <alignment horizontal="center" vertical="center"/>
    </xf>
    <xf numFmtId="0" fontId="1" fillId="2" borderId="0" xfId="0" applyFont="1" applyFill="1" applyAlignment="1">
      <alignment horizontal="center"/>
    </xf>
    <xf numFmtId="0" fontId="3" fillId="0" borderId="0" xfId="0" applyFont="1" applyAlignment="1">
      <alignment horizontal="center"/>
    </xf>
    <xf numFmtId="0" fontId="1" fillId="2" borderId="4" xfId="0" applyFont="1" applyFill="1" applyBorder="1" applyAlignment="1">
      <alignment horizontal="left" vertical="center" wrapText="1"/>
    </xf>
    <xf numFmtId="0" fontId="1" fillId="0" borderId="4" xfId="0" applyFont="1" applyBorder="1" applyAlignment="1">
      <alignment horizontal="left" vertical="center" wrapText="1"/>
    </xf>
    <xf numFmtId="164" fontId="1" fillId="2" borderId="4" xfId="0" quotePrefix="1" applyNumberFormat="1" applyFont="1" applyFill="1" applyBorder="1" applyAlignment="1">
      <alignment horizontal="left" vertical="center"/>
    </xf>
    <xf numFmtId="166" fontId="15" fillId="2" borderId="4" xfId="3" applyNumberFormat="1" applyFont="1" applyFill="1" applyBorder="1" applyAlignment="1">
      <alignment horizontal="left" vertical="center" wrapText="1"/>
    </xf>
    <xf numFmtId="41" fontId="0" fillId="0" borderId="0" xfId="0" applyNumberFormat="1"/>
    <xf numFmtId="0" fontId="6" fillId="3" borderId="7" xfId="0" applyFont="1" applyFill="1" applyBorder="1" applyAlignment="1">
      <alignment vertical="center" wrapText="1"/>
    </xf>
    <xf numFmtId="3" fontId="6" fillId="3" borderId="7" xfId="0" applyNumberFormat="1" applyFont="1" applyFill="1" applyBorder="1" applyAlignment="1">
      <alignment vertical="center"/>
    </xf>
    <xf numFmtId="3" fontId="0" fillId="0" borderId="0" xfId="0" applyNumberFormat="1" applyAlignment="1">
      <alignment vertical="center"/>
    </xf>
    <xf numFmtId="3" fontId="2" fillId="3" borderId="0" xfId="0" applyNumberFormat="1" applyFont="1" applyFill="1" applyAlignment="1">
      <alignment horizontal="center"/>
    </xf>
    <xf numFmtId="3" fontId="13"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1" fillId="0" borderId="9" xfId="0" applyFont="1" applyBorder="1" applyAlignment="1">
      <alignment horizontal="left"/>
    </xf>
    <xf numFmtId="0" fontId="16" fillId="0" borderId="0" xfId="0" applyFont="1" applyAlignment="1">
      <alignment horizontal="center"/>
    </xf>
    <xf numFmtId="0" fontId="17" fillId="0" borderId="0" xfId="0" applyFont="1"/>
    <xf numFmtId="0" fontId="17" fillId="2" borderId="0" xfId="0" applyFont="1" applyFill="1"/>
    <xf numFmtId="0" fontId="17" fillId="0" borderId="0" xfId="0" applyFont="1" applyAlignment="1">
      <alignment horizontal="left"/>
    </xf>
    <xf numFmtId="0" fontId="17" fillId="0" borderId="0" xfId="0" applyFont="1" applyAlignment="1">
      <alignment vertical="center"/>
    </xf>
    <xf numFmtId="0" fontId="17" fillId="0" borderId="0" xfId="0" applyFont="1" applyAlignment="1">
      <alignment horizontal="left" vertical="center" wrapText="1"/>
    </xf>
    <xf numFmtId="0" fontId="17" fillId="3" borderId="0" xfId="0" applyFont="1" applyFill="1" applyAlignment="1">
      <alignment vertical="center" wrapText="1"/>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2" borderId="1" xfId="0" applyFont="1" applyFill="1" applyBorder="1" applyAlignment="1">
      <alignment horizontal="center" vertical="center"/>
    </xf>
    <xf numFmtId="0" fontId="16" fillId="0" borderId="4" xfId="0" applyFont="1" applyBorder="1" applyAlignment="1">
      <alignment horizontal="center" vertical="center" wrapText="1"/>
    </xf>
    <xf numFmtId="0" fontId="16" fillId="0" borderId="5" xfId="0" applyFont="1" applyBorder="1" applyAlignment="1">
      <alignment horizontal="center" vertical="center"/>
    </xf>
    <xf numFmtId="0" fontId="16" fillId="0" borderId="4" xfId="0" applyFont="1" applyBorder="1" applyAlignment="1">
      <alignment horizontal="center" vertical="center"/>
    </xf>
    <xf numFmtId="0" fontId="16" fillId="2" borderId="5" xfId="0" applyFont="1" applyFill="1" applyBorder="1" applyAlignment="1">
      <alignment horizontal="center" vertical="center"/>
    </xf>
    <xf numFmtId="0" fontId="16" fillId="0" borderId="4" xfId="0" applyFont="1" applyBorder="1" applyAlignment="1">
      <alignment horizontal="center"/>
    </xf>
    <xf numFmtId="0" fontId="17" fillId="0" borderId="4" xfId="0" applyFont="1" applyBorder="1" applyAlignment="1">
      <alignment horizontal="center" vertical="center"/>
    </xf>
    <xf numFmtId="0" fontId="17" fillId="0" borderId="4" xfId="0" quotePrefix="1" applyFont="1" applyBorder="1" applyAlignment="1">
      <alignment vertical="center"/>
    </xf>
    <xf numFmtId="0" fontId="17" fillId="0" borderId="4" xfId="1" applyFont="1" applyBorder="1" applyAlignment="1">
      <alignment vertical="center" wrapText="1"/>
    </xf>
    <xf numFmtId="0" fontId="18" fillId="0" borderId="4" xfId="0" applyFont="1" applyBorder="1" applyAlignment="1">
      <alignment vertical="center" wrapText="1"/>
    </xf>
    <xf numFmtId="164" fontId="17" fillId="0" borderId="4" xfId="1" applyNumberFormat="1" applyFont="1" applyBorder="1" applyAlignment="1">
      <alignment vertical="center"/>
    </xf>
    <xf numFmtId="0" fontId="17" fillId="0" borderId="4" xfId="0" applyFont="1" applyBorder="1" applyAlignment="1">
      <alignment vertical="center"/>
    </xf>
    <xf numFmtId="165" fontId="17" fillId="2" borderId="4" xfId="2" applyNumberFormat="1" applyFont="1" applyFill="1" applyBorder="1" applyAlignment="1">
      <alignment vertical="center"/>
    </xf>
    <xf numFmtId="41" fontId="17" fillId="0" borderId="4" xfId="0" applyNumberFormat="1" applyFont="1" applyBorder="1" applyAlignment="1">
      <alignment vertical="center"/>
    </xf>
    <xf numFmtId="0" fontId="16" fillId="0" borderId="4" xfId="0" applyFont="1" applyBorder="1" applyAlignment="1">
      <alignment vertical="center"/>
    </xf>
    <xf numFmtId="165" fontId="16" fillId="2" borderId="4" xfId="0" applyNumberFormat="1" applyFont="1" applyFill="1" applyBorder="1" applyAlignment="1">
      <alignment vertical="center"/>
    </xf>
    <xf numFmtId="0" fontId="17" fillId="0" borderId="0" xfId="0" applyFont="1" applyBorder="1" applyAlignment="1">
      <alignment horizontal="center"/>
    </xf>
    <xf numFmtId="0" fontId="17" fillId="0" borderId="0" xfId="0" applyFont="1" applyBorder="1" applyAlignment="1">
      <alignment horizontal="left"/>
    </xf>
    <xf numFmtId="0" fontId="16" fillId="0" borderId="0" xfId="0" applyFont="1" applyBorder="1" applyAlignment="1">
      <alignment horizontal="center"/>
    </xf>
    <xf numFmtId="0" fontId="17" fillId="0" borderId="0" xfId="0" applyFont="1" applyBorder="1"/>
    <xf numFmtId="165" fontId="16" fillId="2" borderId="0" xfId="0" applyNumberFormat="1" applyFont="1" applyFill="1" applyBorder="1"/>
    <xf numFmtId="0" fontId="17" fillId="0" borderId="0" xfId="0" applyFont="1" applyBorder="1" applyAlignment="1">
      <alignment horizontal="left" vertical="center" wrapText="1"/>
    </xf>
    <xf numFmtId="0" fontId="17" fillId="0" borderId="0" xfId="0" applyFont="1" applyBorder="1" applyAlignment="1">
      <alignment horizontal="left"/>
    </xf>
    <xf numFmtId="0" fontId="17" fillId="0" borderId="0" xfId="0" applyFont="1" applyBorder="1" applyAlignment="1">
      <alignment horizontal="center"/>
    </xf>
    <xf numFmtId="0" fontId="17" fillId="2" borderId="0" xfId="0" applyFont="1" applyFill="1" applyBorder="1"/>
    <xf numFmtId="0" fontId="18" fillId="0" borderId="0" xfId="0" applyFont="1"/>
    <xf numFmtId="0" fontId="19" fillId="2" borderId="0" xfId="0" applyFont="1" applyFill="1"/>
    <xf numFmtId="0" fontId="16" fillId="2" borderId="0" xfId="0" applyFont="1" applyFill="1"/>
    <xf numFmtId="0" fontId="20" fillId="0" borderId="0" xfId="0" applyFont="1"/>
    <xf numFmtId="0" fontId="20" fillId="3" borderId="0" xfId="0" applyFont="1" applyFill="1" applyAlignment="1"/>
    <xf numFmtId="0" fontId="21" fillId="0" borderId="0" xfId="0" applyFont="1"/>
    <xf numFmtId="0" fontId="21" fillId="3" borderId="0" xfId="0" applyFont="1" applyFill="1"/>
  </cellXfs>
  <cellStyles count="4">
    <cellStyle name="Comma" xfId="3" builtin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SHIB~1\AppData\Local\Temp\SPTJ%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50smg%20%20-%20Copy%20-%20Copy%20-%20Cop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50smg%20%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525115"/>
      <sheetName val="Sheet2"/>
      <sheetName val="Sheet3"/>
    </sheetNames>
    <sheetDataSet>
      <sheetData sheetId="0">
        <row r="17">
          <cell r="G17">
            <v>1279200</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l"/>
      <sheetName val="51B.525112"/>
      <sheetName val="51B.525113"/>
      <sheetName val="51B.525115"/>
      <sheetName val="51B.525119"/>
      <sheetName val="52B.525112"/>
      <sheetName val="52B.525113"/>
      <sheetName val="52B.525115"/>
      <sheetName val="52BJ.525113"/>
      <sheetName val="53BB.525115"/>
      <sheetName val="53BB.525119"/>
      <sheetName val="53BI.525113"/>
      <sheetName val="53BI.525115"/>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4">
          <cell r="G14">
            <v>3400000</v>
          </cell>
        </row>
        <row r="15">
          <cell r="G15">
            <v>4200000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al"/>
      <sheetName val="51B.525112"/>
      <sheetName val="51B.525113"/>
      <sheetName val="52B.525112"/>
      <sheetName val="52B.525113"/>
      <sheetName val="52BB.525113"/>
      <sheetName val="52BI.525113"/>
      <sheetName val="52BF.525113"/>
      <sheetName val="52BJ.525113"/>
      <sheetName val="53BI.525119"/>
      <sheetName val="53BB.525112"/>
      <sheetName val="53BB.525119"/>
      <sheetName val="Sheet2"/>
      <sheetName val="Sheet3"/>
    </sheetNames>
    <sheetDataSet>
      <sheetData sheetId="0" refreshError="1"/>
      <sheetData sheetId="1"/>
      <sheetData sheetId="2"/>
      <sheetData sheetId="3"/>
      <sheetData sheetId="4"/>
      <sheetData sheetId="5"/>
      <sheetData sheetId="6">
        <row r="14">
          <cell r="D14" t="str">
            <v xml:space="preserve">Honor dosen tidak tetap matrikulasi Prodi Profesi Bidan Kelas A dan B TA 2020/2021 Bulan Agustus-September 2020 </v>
          </cell>
        </row>
      </sheetData>
      <sheetData sheetId="7"/>
      <sheetData sheetId="8"/>
      <sheetData sheetId="9"/>
      <sheetData sheetId="10">
        <row r="14">
          <cell r="D14" t="str">
            <v xml:space="preserve">Pembelian Konsumsi rapat persiapan Praktek Klinik Prodi kebidanan Semarang smt V PKK II TA 2020/2021 pada tanggal 5 Oktober 2020 sejumlah 20 dus @ Rp 35.000,-, </v>
          </cell>
          <cell r="G14">
            <v>700000</v>
          </cell>
        </row>
      </sheetData>
      <sheetData sheetId="11">
        <row r="14">
          <cell r="D14" t="str">
            <v xml:space="preserve">Biaya Lahan Praktik Kebidanan Komunitas Kls.Reguler smt.V Prodi D-III Kebidanan Semarang TA.2020/2021. 1 mhs x 17 hr x Rp.15.000,-  </v>
          </cell>
        </row>
      </sheetData>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R417"/>
  <sheetViews>
    <sheetView tabSelected="1" topLeftCell="A400" workbookViewId="0">
      <selection activeCell="G404" sqref="G404:G405"/>
    </sheetView>
  </sheetViews>
  <sheetFormatPr defaultRowHeight="18.75"/>
  <cols>
    <col min="1" max="1" width="8.5" style="15" customWidth="1"/>
    <col min="2" max="2" width="33.296875" style="52" customWidth="1"/>
    <col min="3" max="3" width="10.796875" style="15" customWidth="1"/>
    <col min="4" max="4" width="11.296875" style="151" customWidth="1"/>
    <col min="5" max="5" width="9.796875" style="22" customWidth="1"/>
    <col min="6" max="6" width="12" style="15" customWidth="1"/>
    <col min="7" max="7" width="11.5" style="15" customWidth="1"/>
    <col min="8" max="8" width="2.796875" style="15" customWidth="1"/>
    <col min="9" max="9" width="2.296875" style="15" customWidth="1"/>
    <col min="10" max="10" width="2.69921875" customWidth="1"/>
    <col min="11" max="11" width="16.19921875" bestFit="1" customWidth="1"/>
    <col min="12" max="12" width="11.09765625" bestFit="1" customWidth="1"/>
    <col min="13" max="14" width="13.69921875" bestFit="1" customWidth="1"/>
    <col min="16" max="17" width="13.69921875" bestFit="1" customWidth="1"/>
    <col min="18" max="18" width="14.69921875" bestFit="1" customWidth="1"/>
  </cols>
  <sheetData>
    <row r="1" spans="1:13">
      <c r="A1" s="211" t="s">
        <v>430</v>
      </c>
      <c r="B1" s="211"/>
      <c r="C1" s="211"/>
      <c r="D1" s="211"/>
      <c r="E1" s="211"/>
      <c r="F1" s="211"/>
      <c r="G1" s="211"/>
      <c r="H1" s="211"/>
      <c r="I1" s="211"/>
    </row>
    <row r="2" spans="1:13">
      <c r="A2" s="211" t="s">
        <v>43</v>
      </c>
      <c r="B2" s="211"/>
      <c r="C2" s="211"/>
      <c r="D2" s="211"/>
      <c r="E2" s="211"/>
      <c r="F2" s="211"/>
      <c r="G2" s="211"/>
      <c r="H2" s="211"/>
      <c r="I2" s="211"/>
    </row>
    <row r="3" spans="1:13">
      <c r="A3" s="211" t="s">
        <v>44</v>
      </c>
      <c r="B3" s="211"/>
      <c r="C3" s="211"/>
      <c r="D3" s="211"/>
      <c r="E3" s="211"/>
      <c r="F3" s="211"/>
      <c r="G3" s="211"/>
      <c r="H3" s="211"/>
      <c r="I3" s="211"/>
    </row>
    <row r="4" spans="1:13">
      <c r="A4" s="211" t="s">
        <v>308</v>
      </c>
      <c r="B4" s="211"/>
      <c r="C4" s="211"/>
      <c r="D4" s="211"/>
      <c r="E4" s="211"/>
      <c r="F4" s="211"/>
      <c r="G4" s="211"/>
      <c r="H4" s="211"/>
      <c r="I4" s="211"/>
    </row>
    <row r="5" spans="1:13">
      <c r="C5" s="82"/>
      <c r="D5" s="83"/>
      <c r="E5" s="84"/>
      <c r="F5" s="106"/>
      <c r="G5" s="106"/>
      <c r="H5" s="128"/>
      <c r="I5" s="128"/>
    </row>
    <row r="6" spans="1:13">
      <c r="C6" s="82"/>
      <c r="D6" s="83"/>
      <c r="E6" s="84"/>
      <c r="F6" s="106"/>
      <c r="G6" s="106"/>
      <c r="H6" s="128"/>
      <c r="I6" s="128"/>
    </row>
    <row r="7" spans="1:13" ht="18.75" customHeight="1">
      <c r="A7" s="212" t="s">
        <v>45</v>
      </c>
      <c r="B7" s="212" t="s">
        <v>46</v>
      </c>
      <c r="C7" s="213" t="s">
        <v>47</v>
      </c>
      <c r="D7" s="214" t="s">
        <v>48</v>
      </c>
      <c r="E7" s="214"/>
      <c r="F7" s="214" t="s">
        <v>19</v>
      </c>
      <c r="G7" s="214" t="s">
        <v>49</v>
      </c>
      <c r="H7" s="210" t="s">
        <v>50</v>
      </c>
      <c r="I7" s="210"/>
    </row>
    <row r="8" spans="1:13">
      <c r="A8" s="212"/>
      <c r="B8" s="212"/>
      <c r="C8" s="213"/>
      <c r="D8" s="183" t="s">
        <v>51</v>
      </c>
      <c r="E8" s="184" t="s">
        <v>52</v>
      </c>
      <c r="F8" s="214"/>
      <c r="G8" s="214"/>
      <c r="H8" s="210"/>
      <c r="I8" s="210"/>
    </row>
    <row r="9" spans="1:13">
      <c r="A9" s="53" t="s">
        <v>53</v>
      </c>
      <c r="B9" s="54" t="s">
        <v>54</v>
      </c>
      <c r="C9" s="85">
        <v>5143999000</v>
      </c>
      <c r="D9" s="85" t="s">
        <v>55</v>
      </c>
      <c r="E9" s="86"/>
      <c r="F9" s="129"/>
      <c r="G9" s="129"/>
      <c r="H9" s="130"/>
      <c r="I9" s="130"/>
    </row>
    <row r="10" spans="1:13" ht="34.5" customHeight="1">
      <c r="A10" s="55" t="s">
        <v>56</v>
      </c>
      <c r="B10" s="56" t="s">
        <v>57</v>
      </c>
      <c r="C10" s="87">
        <v>5143999000</v>
      </c>
      <c r="D10" s="87" t="s">
        <v>55</v>
      </c>
      <c r="E10" s="77"/>
      <c r="F10" s="131"/>
      <c r="G10" s="131"/>
      <c r="H10" s="132"/>
      <c r="I10" s="132"/>
    </row>
    <row r="11" spans="1:13">
      <c r="A11" s="55" t="s">
        <v>58</v>
      </c>
      <c r="B11" s="56" t="s">
        <v>59</v>
      </c>
      <c r="C11" s="87">
        <v>5143999000</v>
      </c>
      <c r="D11" s="87" t="s">
        <v>55</v>
      </c>
      <c r="E11" s="77"/>
      <c r="F11" s="131"/>
      <c r="G11" s="131"/>
      <c r="H11" s="132"/>
      <c r="I11" s="132"/>
    </row>
    <row r="12" spans="1:13">
      <c r="A12" s="57" t="s">
        <v>60</v>
      </c>
      <c r="B12" s="58" t="s">
        <v>61</v>
      </c>
      <c r="C12" s="88">
        <v>780817000</v>
      </c>
      <c r="D12" s="88">
        <f>D14+D23+D32+D44</f>
        <v>393740030</v>
      </c>
      <c r="E12" s="89"/>
      <c r="F12" s="90">
        <f>E12+D12</f>
        <v>393740030</v>
      </c>
      <c r="G12" s="90">
        <f>C12-F12</f>
        <v>387076970</v>
      </c>
      <c r="H12" s="59">
        <f>F12/C12*100</f>
        <v>50.426672318866004</v>
      </c>
      <c r="I12" s="57" t="s">
        <v>62</v>
      </c>
    </row>
    <row r="13" spans="1:13">
      <c r="A13" s="55" t="s">
        <v>63</v>
      </c>
      <c r="B13" s="56" t="s">
        <v>64</v>
      </c>
      <c r="C13" s="87">
        <f>C14+C23+C32+C44+C53</f>
        <v>1540525000</v>
      </c>
      <c r="D13" s="87">
        <f>D14+D23+D32+D44+D53</f>
        <v>484624930</v>
      </c>
      <c r="E13" s="87">
        <f>E14+E23+E32+E44+E53</f>
        <v>20460000</v>
      </c>
      <c r="F13" s="133"/>
      <c r="G13" s="131">
        <f t="shared" ref="G13:G107" si="0">C13-F13</f>
        <v>1540525000</v>
      </c>
      <c r="H13" s="134">
        <f t="shared" ref="H13:H107" si="1">F13/C13*100</f>
        <v>0</v>
      </c>
      <c r="I13" s="132" t="s">
        <v>62</v>
      </c>
    </row>
    <row r="14" spans="1:13">
      <c r="A14" s="60" t="s">
        <v>65</v>
      </c>
      <c r="B14" s="61" t="s">
        <v>66</v>
      </c>
      <c r="C14" s="91">
        <f>SUM(C15:C22)</f>
        <v>235655000</v>
      </c>
      <c r="D14" s="91">
        <v>74599000</v>
      </c>
      <c r="E14" s="91">
        <f>SUM(E15:E21)</f>
        <v>4950000</v>
      </c>
      <c r="F14" s="131">
        <f>E14+D14</f>
        <v>79549000</v>
      </c>
      <c r="G14" s="131">
        <f t="shared" si="0"/>
        <v>156106000</v>
      </c>
      <c r="H14" s="134">
        <f t="shared" si="1"/>
        <v>33.756550890072354</v>
      </c>
      <c r="I14" s="132" t="s">
        <v>62</v>
      </c>
      <c r="L14">
        <v>74599000</v>
      </c>
      <c r="M14" s="109">
        <f>D14-L14</f>
        <v>0</v>
      </c>
    </row>
    <row r="15" spans="1:13" ht="31.5" customHeight="1">
      <c r="A15" s="55" t="s">
        <v>55</v>
      </c>
      <c r="B15" s="56" t="s">
        <v>67</v>
      </c>
      <c r="C15" s="87">
        <v>28125000</v>
      </c>
      <c r="D15" s="92">
        <v>28000000</v>
      </c>
      <c r="E15" s="131"/>
      <c r="F15" s="131">
        <f t="shared" ref="F15:F105" si="2">E15+D15</f>
        <v>28000000</v>
      </c>
      <c r="G15" s="131">
        <f t="shared" si="0"/>
        <v>125000</v>
      </c>
      <c r="H15" s="134">
        <f t="shared" si="1"/>
        <v>99.555555555555557</v>
      </c>
      <c r="I15" s="132" t="s">
        <v>62</v>
      </c>
      <c r="K15">
        <v>28000000</v>
      </c>
      <c r="L15">
        <v>28000000</v>
      </c>
      <c r="M15" s="109">
        <f t="shared" ref="M15:M78" si="3">D15-L15</f>
        <v>0</v>
      </c>
    </row>
    <row r="16" spans="1:13">
      <c r="A16" s="55" t="s">
        <v>55</v>
      </c>
      <c r="B16" s="56" t="s">
        <v>68</v>
      </c>
      <c r="C16" s="87">
        <v>9500000</v>
      </c>
      <c r="D16" s="92">
        <v>9499000</v>
      </c>
      <c r="E16" s="131">
        <v>0</v>
      </c>
      <c r="F16" s="131">
        <f t="shared" si="2"/>
        <v>9499000</v>
      </c>
      <c r="G16" s="131">
        <f t="shared" si="0"/>
        <v>1000</v>
      </c>
      <c r="H16" s="134">
        <f t="shared" si="1"/>
        <v>99.989473684210523</v>
      </c>
      <c r="I16" s="132" t="s">
        <v>62</v>
      </c>
      <c r="K16">
        <v>4250000</v>
      </c>
      <c r="L16">
        <v>9499000</v>
      </c>
      <c r="M16" s="109">
        <f t="shared" si="3"/>
        <v>0</v>
      </c>
    </row>
    <row r="17" spans="1:13" ht="28.5">
      <c r="A17" s="55" t="s">
        <v>55</v>
      </c>
      <c r="B17" s="56" t="s">
        <v>288</v>
      </c>
      <c r="C17" s="87">
        <v>10500000</v>
      </c>
      <c r="D17" s="92">
        <v>10395000</v>
      </c>
      <c r="E17" s="131">
        <v>0</v>
      </c>
      <c r="F17" s="131">
        <f t="shared" si="2"/>
        <v>10395000</v>
      </c>
      <c r="G17" s="131">
        <f t="shared" si="0"/>
        <v>105000</v>
      </c>
      <c r="H17" s="134">
        <f t="shared" si="1"/>
        <v>99</v>
      </c>
      <c r="I17" s="132" t="s">
        <v>62</v>
      </c>
      <c r="K17">
        <v>7770000</v>
      </c>
      <c r="L17">
        <v>10395000</v>
      </c>
      <c r="M17" s="109">
        <f t="shared" si="3"/>
        <v>0</v>
      </c>
    </row>
    <row r="18" spans="1:13" ht="33" customHeight="1">
      <c r="A18" s="55" t="s">
        <v>55</v>
      </c>
      <c r="B18" s="56" t="s">
        <v>69</v>
      </c>
      <c r="C18" s="87">
        <v>9600000</v>
      </c>
      <c r="D18" s="92">
        <v>0</v>
      </c>
      <c r="E18" s="76">
        <f>'51B.525112'!G16</f>
        <v>4950000</v>
      </c>
      <c r="F18" s="131">
        <f t="shared" si="2"/>
        <v>4950000</v>
      </c>
      <c r="G18" s="131">
        <f t="shared" si="0"/>
        <v>4650000</v>
      </c>
      <c r="H18" s="134">
        <f t="shared" si="1"/>
        <v>51.5625</v>
      </c>
      <c r="I18" s="132" t="s">
        <v>62</v>
      </c>
      <c r="K18">
        <v>0</v>
      </c>
      <c r="L18">
        <v>0</v>
      </c>
      <c r="M18" s="109">
        <f t="shared" si="3"/>
        <v>0</v>
      </c>
    </row>
    <row r="19" spans="1:13" ht="42.75" customHeight="1">
      <c r="A19" s="55" t="s">
        <v>55</v>
      </c>
      <c r="B19" s="56" t="s">
        <v>70</v>
      </c>
      <c r="C19" s="87">
        <v>10500000</v>
      </c>
      <c r="D19" s="92">
        <v>10500000</v>
      </c>
      <c r="E19" s="76"/>
      <c r="F19" s="131">
        <f t="shared" si="2"/>
        <v>10500000</v>
      </c>
      <c r="G19" s="131">
        <f t="shared" si="0"/>
        <v>0</v>
      </c>
      <c r="H19" s="134">
        <f t="shared" si="1"/>
        <v>100</v>
      </c>
      <c r="I19" s="132" t="s">
        <v>62</v>
      </c>
      <c r="K19">
        <v>10500000</v>
      </c>
      <c r="L19">
        <v>10500000</v>
      </c>
      <c r="M19" s="109">
        <f t="shared" si="3"/>
        <v>0</v>
      </c>
    </row>
    <row r="20" spans="1:13" ht="36" customHeight="1">
      <c r="A20" s="55" t="s">
        <v>55</v>
      </c>
      <c r="B20" s="56" t="s">
        <v>71</v>
      </c>
      <c r="C20" s="87">
        <v>20580000</v>
      </c>
      <c r="D20" s="92">
        <v>9730000</v>
      </c>
      <c r="E20" s="76">
        <v>0</v>
      </c>
      <c r="F20" s="131">
        <f t="shared" si="2"/>
        <v>9730000</v>
      </c>
      <c r="G20" s="131">
        <f t="shared" si="0"/>
        <v>10850000</v>
      </c>
      <c r="H20" s="134">
        <f t="shared" si="1"/>
        <v>47.278911564625851</v>
      </c>
      <c r="I20" s="132" t="s">
        <v>62</v>
      </c>
      <c r="K20">
        <v>5845000</v>
      </c>
      <c r="L20">
        <v>9730000</v>
      </c>
      <c r="M20" s="109">
        <f t="shared" si="3"/>
        <v>0</v>
      </c>
    </row>
    <row r="21" spans="1:13" ht="39.75" customHeight="1">
      <c r="A21" s="55"/>
      <c r="B21" s="75" t="s">
        <v>283</v>
      </c>
      <c r="C21" s="87">
        <v>6650000</v>
      </c>
      <c r="D21" s="92">
        <v>6475000</v>
      </c>
      <c r="E21" s="76">
        <v>0</v>
      </c>
      <c r="F21" s="131">
        <f t="shared" si="2"/>
        <v>6475000</v>
      </c>
      <c r="G21" s="131">
        <f t="shared" si="0"/>
        <v>175000</v>
      </c>
      <c r="H21" s="134">
        <f t="shared" si="1"/>
        <v>97.368421052631575</v>
      </c>
      <c r="I21" s="132" t="s">
        <v>62</v>
      </c>
      <c r="L21">
        <v>6475000</v>
      </c>
      <c r="M21" s="109">
        <f t="shared" si="3"/>
        <v>0</v>
      </c>
    </row>
    <row r="22" spans="1:13">
      <c r="A22" s="55"/>
      <c r="B22" s="56" t="s">
        <v>307</v>
      </c>
      <c r="C22" s="87">
        <v>140200000</v>
      </c>
      <c r="D22" s="92">
        <v>0</v>
      </c>
      <c r="E22" s="76"/>
      <c r="F22" s="131">
        <f t="shared" si="2"/>
        <v>0</v>
      </c>
      <c r="G22" s="131">
        <f t="shared" si="0"/>
        <v>140200000</v>
      </c>
      <c r="H22" s="134">
        <f t="shared" si="1"/>
        <v>0</v>
      </c>
      <c r="I22" s="132" t="s">
        <v>62</v>
      </c>
      <c r="L22">
        <v>0</v>
      </c>
      <c r="M22" s="109">
        <f t="shared" si="3"/>
        <v>0</v>
      </c>
    </row>
    <row r="23" spans="1:13" ht="26.25" customHeight="1">
      <c r="A23" s="60" t="s">
        <v>72</v>
      </c>
      <c r="B23" s="61" t="s">
        <v>73</v>
      </c>
      <c r="C23" s="91">
        <f>SUM(C24:C31)</f>
        <v>82350000</v>
      </c>
      <c r="D23" s="91">
        <v>57790000</v>
      </c>
      <c r="E23" s="91">
        <f>SUM(E24:E31)</f>
        <v>4000000</v>
      </c>
      <c r="F23" s="131">
        <f t="shared" si="2"/>
        <v>61790000</v>
      </c>
      <c r="G23" s="131">
        <f t="shared" si="0"/>
        <v>20560000</v>
      </c>
      <c r="H23" s="134">
        <f t="shared" si="1"/>
        <v>75.033394049787489</v>
      </c>
      <c r="I23" s="132" t="s">
        <v>62</v>
      </c>
      <c r="K23" s="109">
        <f>F17-D17</f>
        <v>0</v>
      </c>
      <c r="L23">
        <v>57790000</v>
      </c>
      <c r="M23" s="109">
        <f t="shared" si="3"/>
        <v>0</v>
      </c>
    </row>
    <row r="24" spans="1:13" ht="36" customHeight="1">
      <c r="A24" s="55" t="s">
        <v>55</v>
      </c>
      <c r="B24" s="56" t="s">
        <v>74</v>
      </c>
      <c r="C24" s="87">
        <v>5400000</v>
      </c>
      <c r="D24" s="87">
        <v>0</v>
      </c>
      <c r="E24" s="131">
        <f>'51B.525113'!G15</f>
        <v>4000000</v>
      </c>
      <c r="F24" s="131">
        <f t="shared" si="2"/>
        <v>4000000</v>
      </c>
      <c r="G24" s="131">
        <f t="shared" si="0"/>
        <v>1400000</v>
      </c>
      <c r="H24" s="134">
        <f t="shared" si="1"/>
        <v>74.074074074074076</v>
      </c>
      <c r="I24" s="132" t="s">
        <v>62</v>
      </c>
      <c r="L24">
        <v>0</v>
      </c>
      <c r="M24" s="109">
        <f t="shared" si="3"/>
        <v>0</v>
      </c>
    </row>
    <row r="25" spans="1:13" ht="41.25" customHeight="1">
      <c r="A25" s="55" t="s">
        <v>55</v>
      </c>
      <c r="B25" s="56" t="s">
        <v>75</v>
      </c>
      <c r="C25" s="87">
        <v>4800000</v>
      </c>
      <c r="D25" s="87">
        <v>4500000</v>
      </c>
      <c r="E25" s="131">
        <v>0</v>
      </c>
      <c r="F25" s="131">
        <f t="shared" si="2"/>
        <v>4500000</v>
      </c>
      <c r="G25" s="131">
        <f t="shared" si="0"/>
        <v>300000</v>
      </c>
      <c r="H25" s="134">
        <f t="shared" si="1"/>
        <v>93.75</v>
      </c>
      <c r="I25" s="132" t="s">
        <v>62</v>
      </c>
      <c r="K25" s="109">
        <f>F20+10000000</f>
        <v>19730000</v>
      </c>
      <c r="L25">
        <v>4500000</v>
      </c>
      <c r="M25" s="109">
        <f t="shared" si="3"/>
        <v>0</v>
      </c>
    </row>
    <row r="26" spans="1:13" ht="40.5" customHeight="1">
      <c r="A26" s="55" t="s">
        <v>55</v>
      </c>
      <c r="B26" s="56" t="s">
        <v>76</v>
      </c>
      <c r="C26" s="87">
        <v>1250000</v>
      </c>
      <c r="D26" s="87">
        <v>850000</v>
      </c>
      <c r="E26" s="76">
        <v>0</v>
      </c>
      <c r="F26" s="131">
        <f t="shared" si="2"/>
        <v>850000</v>
      </c>
      <c r="G26" s="131">
        <f t="shared" si="0"/>
        <v>400000</v>
      </c>
      <c r="H26" s="134">
        <f t="shared" si="1"/>
        <v>68</v>
      </c>
      <c r="I26" s="132" t="s">
        <v>62</v>
      </c>
      <c r="L26">
        <v>850000</v>
      </c>
      <c r="M26" s="109">
        <f t="shared" si="3"/>
        <v>0</v>
      </c>
    </row>
    <row r="27" spans="1:13" ht="40.5" customHeight="1">
      <c r="A27" s="55" t="s">
        <v>55</v>
      </c>
      <c r="B27" s="56" t="s">
        <v>77</v>
      </c>
      <c r="C27" s="87">
        <v>18900000</v>
      </c>
      <c r="D27" s="87">
        <v>10400000</v>
      </c>
      <c r="E27" s="76">
        <v>0</v>
      </c>
      <c r="F27" s="131">
        <f t="shared" si="2"/>
        <v>10400000</v>
      </c>
      <c r="G27" s="131">
        <f t="shared" si="0"/>
        <v>8500000</v>
      </c>
      <c r="H27" s="134">
        <f t="shared" si="1"/>
        <v>55.026455026455025</v>
      </c>
      <c r="I27" s="132" t="s">
        <v>62</v>
      </c>
      <c r="L27">
        <v>10400000</v>
      </c>
      <c r="M27" s="109">
        <f t="shared" si="3"/>
        <v>0</v>
      </c>
    </row>
    <row r="28" spans="1:13" ht="40.5" customHeight="1">
      <c r="A28" s="55" t="s">
        <v>55</v>
      </c>
      <c r="B28" s="56" t="s">
        <v>78</v>
      </c>
      <c r="C28" s="87">
        <v>5000000</v>
      </c>
      <c r="D28" s="87">
        <v>5000000</v>
      </c>
      <c r="E28" s="77"/>
      <c r="F28" s="131">
        <f t="shared" si="2"/>
        <v>5000000</v>
      </c>
      <c r="G28" s="131">
        <f t="shared" si="0"/>
        <v>0</v>
      </c>
      <c r="H28" s="134">
        <f>F28/C28*100</f>
        <v>100</v>
      </c>
      <c r="I28" s="132" t="s">
        <v>62</v>
      </c>
      <c r="L28" s="79">
        <v>5000000</v>
      </c>
      <c r="M28" s="109">
        <f t="shared" si="3"/>
        <v>0</v>
      </c>
    </row>
    <row r="29" spans="1:13" s="79" customFormat="1" ht="40.5" customHeight="1">
      <c r="A29" s="55"/>
      <c r="B29" s="75" t="s">
        <v>284</v>
      </c>
      <c r="C29" s="87">
        <v>24000000</v>
      </c>
      <c r="D29" s="87">
        <v>21540000</v>
      </c>
      <c r="E29" s="76"/>
      <c r="F29" s="131">
        <f t="shared" si="2"/>
        <v>21540000</v>
      </c>
      <c r="G29" s="131">
        <f t="shared" si="0"/>
        <v>2460000</v>
      </c>
      <c r="H29" s="134">
        <f t="shared" ref="H29:H31" si="4">F29/C29*100</f>
        <v>89.75</v>
      </c>
      <c r="I29" s="132" t="s">
        <v>62</v>
      </c>
      <c r="L29" s="79">
        <v>21540000</v>
      </c>
      <c r="M29" s="109">
        <f t="shared" si="3"/>
        <v>0</v>
      </c>
    </row>
    <row r="30" spans="1:13" s="79" customFormat="1" ht="40.5" customHeight="1">
      <c r="A30" s="68"/>
      <c r="B30" s="135" t="s">
        <v>285</v>
      </c>
      <c r="C30" s="93">
        <v>2000000</v>
      </c>
      <c r="D30" s="93">
        <v>2000000</v>
      </c>
      <c r="E30" s="78">
        <v>0</v>
      </c>
      <c r="F30" s="136">
        <f t="shared" si="2"/>
        <v>2000000</v>
      </c>
      <c r="G30" s="136">
        <f t="shared" si="0"/>
        <v>0</v>
      </c>
      <c r="H30" s="137">
        <f t="shared" si="4"/>
        <v>100</v>
      </c>
      <c r="I30" s="138" t="s">
        <v>62</v>
      </c>
      <c r="L30">
        <v>2000000</v>
      </c>
      <c r="M30" s="109">
        <f t="shared" si="3"/>
        <v>0</v>
      </c>
    </row>
    <row r="31" spans="1:13">
      <c r="A31" s="68"/>
      <c r="B31" s="135" t="s">
        <v>286</v>
      </c>
      <c r="C31" s="93">
        <v>21000000</v>
      </c>
      <c r="D31" s="93">
        <v>13500000</v>
      </c>
      <c r="E31" s="78">
        <v>0</v>
      </c>
      <c r="F31" s="136">
        <f t="shared" si="2"/>
        <v>13500000</v>
      </c>
      <c r="G31" s="136">
        <f t="shared" si="0"/>
        <v>7500000</v>
      </c>
      <c r="H31" s="137">
        <f t="shared" si="4"/>
        <v>64.285714285714292</v>
      </c>
      <c r="I31" s="138" t="s">
        <v>62</v>
      </c>
      <c r="L31">
        <v>13500000</v>
      </c>
      <c r="M31" s="109">
        <f t="shared" si="3"/>
        <v>0</v>
      </c>
    </row>
    <row r="32" spans="1:13" ht="39.75" customHeight="1">
      <c r="A32" s="60" t="s">
        <v>79</v>
      </c>
      <c r="B32" s="61" t="s">
        <v>80</v>
      </c>
      <c r="C32" s="91">
        <f>SUM(C33:C43)</f>
        <v>156075000</v>
      </c>
      <c r="D32" s="91">
        <v>76785330</v>
      </c>
      <c r="E32" s="91">
        <f>SUM(E33:E43)</f>
        <v>10010000</v>
      </c>
      <c r="F32" s="139">
        <f>E32+D32</f>
        <v>86795330</v>
      </c>
      <c r="G32" s="139">
        <f t="shared" si="0"/>
        <v>69279670</v>
      </c>
      <c r="H32" s="140">
        <f t="shared" si="1"/>
        <v>55.611295851353518</v>
      </c>
      <c r="I32" s="141" t="s">
        <v>62</v>
      </c>
      <c r="L32" s="204">
        <v>76785330</v>
      </c>
      <c r="M32" s="109">
        <f t="shared" si="3"/>
        <v>0</v>
      </c>
    </row>
    <row r="33" spans="1:14" ht="36.75" customHeight="1">
      <c r="A33" s="55" t="s">
        <v>55</v>
      </c>
      <c r="B33" s="56" t="s">
        <v>81</v>
      </c>
      <c r="C33" s="87">
        <v>19000000</v>
      </c>
      <c r="D33" s="87">
        <v>0</v>
      </c>
      <c r="E33" s="131">
        <v>5510000</v>
      </c>
      <c r="F33" s="131">
        <f t="shared" si="2"/>
        <v>5510000</v>
      </c>
      <c r="G33" s="131">
        <f t="shared" si="0"/>
        <v>13490000</v>
      </c>
      <c r="H33" s="134">
        <f t="shared" si="1"/>
        <v>28.999999999999996</v>
      </c>
      <c r="I33" s="132" t="s">
        <v>62</v>
      </c>
      <c r="K33" s="51">
        <f>F33*2</f>
        <v>11020000</v>
      </c>
      <c r="L33">
        <v>0</v>
      </c>
      <c r="M33" s="109">
        <f t="shared" si="3"/>
        <v>0</v>
      </c>
      <c r="N33" s="204">
        <f>F33+L32</f>
        <v>82295330</v>
      </c>
    </row>
    <row r="34" spans="1:14" ht="34.5" customHeight="1">
      <c r="A34" s="55" t="s">
        <v>55</v>
      </c>
      <c r="B34" s="56" t="s">
        <v>82</v>
      </c>
      <c r="C34" s="87">
        <v>37240000</v>
      </c>
      <c r="D34" s="87">
        <v>18620000</v>
      </c>
      <c r="E34" s="131">
        <v>0</v>
      </c>
      <c r="F34" s="131">
        <f t="shared" si="2"/>
        <v>18620000</v>
      </c>
      <c r="G34" s="131">
        <f t="shared" si="0"/>
        <v>18620000</v>
      </c>
      <c r="H34" s="134">
        <f t="shared" si="1"/>
        <v>50</v>
      </c>
      <c r="I34" s="132" t="s">
        <v>62</v>
      </c>
      <c r="K34">
        <v>380000</v>
      </c>
      <c r="L34">
        <v>18620000</v>
      </c>
      <c r="M34" s="109">
        <f t="shared" si="3"/>
        <v>0</v>
      </c>
    </row>
    <row r="35" spans="1:14" ht="30" customHeight="1">
      <c r="A35" s="55" t="s">
        <v>55</v>
      </c>
      <c r="B35" s="56" t="s">
        <v>83</v>
      </c>
      <c r="C35" s="87">
        <v>27000000</v>
      </c>
      <c r="D35" s="87">
        <v>14700000</v>
      </c>
      <c r="E35" s="76">
        <v>0</v>
      </c>
      <c r="F35" s="131">
        <f t="shared" si="2"/>
        <v>14700000</v>
      </c>
      <c r="G35" s="131">
        <f t="shared" si="0"/>
        <v>12300000</v>
      </c>
      <c r="H35" s="134">
        <f t="shared" si="1"/>
        <v>54.444444444444443</v>
      </c>
      <c r="I35" s="132" t="s">
        <v>62</v>
      </c>
      <c r="K35">
        <v>15000000</v>
      </c>
      <c r="L35" s="204">
        <v>14700000</v>
      </c>
      <c r="M35" s="109">
        <f t="shared" si="3"/>
        <v>0</v>
      </c>
    </row>
    <row r="36" spans="1:14" ht="38.25" customHeight="1">
      <c r="A36" s="55" t="s">
        <v>55</v>
      </c>
      <c r="B36" s="56" t="s">
        <v>84</v>
      </c>
      <c r="C36" s="87">
        <v>15000000</v>
      </c>
      <c r="D36" s="87">
        <v>0</v>
      </c>
      <c r="E36" s="92">
        <v>4500000</v>
      </c>
      <c r="F36" s="131">
        <f t="shared" si="2"/>
        <v>4500000</v>
      </c>
      <c r="G36" s="131">
        <f t="shared" si="0"/>
        <v>10500000</v>
      </c>
      <c r="H36" s="134">
        <f t="shared" si="1"/>
        <v>30</v>
      </c>
      <c r="I36" s="132" t="s">
        <v>62</v>
      </c>
      <c r="K36" s="109">
        <f>K35-G35</f>
        <v>2700000</v>
      </c>
      <c r="L36">
        <v>0</v>
      </c>
      <c r="M36" s="109">
        <f t="shared" si="3"/>
        <v>0</v>
      </c>
      <c r="N36" s="204">
        <f>L35+F36</f>
        <v>19200000</v>
      </c>
    </row>
    <row r="37" spans="1:14" ht="34.5" customHeight="1">
      <c r="A37" s="55" t="s">
        <v>55</v>
      </c>
      <c r="B37" s="56" t="s">
        <v>85</v>
      </c>
      <c r="C37" s="87">
        <v>450000</v>
      </c>
      <c r="D37" s="87">
        <v>450000</v>
      </c>
      <c r="E37" s="92">
        <v>0</v>
      </c>
      <c r="F37" s="131">
        <f t="shared" si="2"/>
        <v>450000</v>
      </c>
      <c r="G37" s="131">
        <f t="shared" si="0"/>
        <v>0</v>
      </c>
      <c r="H37" s="134">
        <f t="shared" si="1"/>
        <v>100</v>
      </c>
      <c r="I37" s="132" t="s">
        <v>62</v>
      </c>
      <c r="L37">
        <v>450000</v>
      </c>
      <c r="M37" s="109">
        <f t="shared" si="3"/>
        <v>0</v>
      </c>
    </row>
    <row r="38" spans="1:14" ht="36.75" customHeight="1">
      <c r="A38" s="55" t="s">
        <v>55</v>
      </c>
      <c r="B38" s="56" t="s">
        <v>287</v>
      </c>
      <c r="C38" s="87">
        <v>15000000</v>
      </c>
      <c r="D38" s="87">
        <v>14700000</v>
      </c>
      <c r="E38" s="92">
        <v>0</v>
      </c>
      <c r="F38" s="131">
        <f t="shared" si="2"/>
        <v>14700000</v>
      </c>
      <c r="G38" s="131">
        <f t="shared" si="0"/>
        <v>300000</v>
      </c>
      <c r="H38" s="134">
        <f t="shared" si="1"/>
        <v>98</v>
      </c>
      <c r="I38" s="132" t="s">
        <v>62</v>
      </c>
      <c r="K38" s="109">
        <f>K34+C34</f>
        <v>37620000</v>
      </c>
      <c r="L38">
        <v>14700000</v>
      </c>
      <c r="M38" s="109">
        <f t="shared" si="3"/>
        <v>0</v>
      </c>
    </row>
    <row r="39" spans="1:14" ht="28.5">
      <c r="A39" s="55" t="s">
        <v>55</v>
      </c>
      <c r="B39" s="56" t="s">
        <v>86</v>
      </c>
      <c r="C39" s="87">
        <v>28500000</v>
      </c>
      <c r="D39" s="87">
        <v>18145000</v>
      </c>
      <c r="E39" s="92">
        <v>0</v>
      </c>
      <c r="F39" s="131">
        <f t="shared" si="2"/>
        <v>18145000</v>
      </c>
      <c r="G39" s="131">
        <f t="shared" si="0"/>
        <v>10355000</v>
      </c>
      <c r="H39" s="134">
        <f t="shared" si="1"/>
        <v>63.666666666666671</v>
      </c>
      <c r="I39" s="132" t="s">
        <v>62</v>
      </c>
      <c r="K39" s="109">
        <f>E38+G38</f>
        <v>300000</v>
      </c>
      <c r="L39">
        <v>18145000</v>
      </c>
      <c r="M39" s="109">
        <f t="shared" si="3"/>
        <v>0</v>
      </c>
    </row>
    <row r="40" spans="1:14" ht="28.5">
      <c r="A40" s="55" t="s">
        <v>55</v>
      </c>
      <c r="B40" s="56" t="s">
        <v>87</v>
      </c>
      <c r="C40" s="87">
        <v>5300000</v>
      </c>
      <c r="D40" s="87">
        <v>5255330</v>
      </c>
      <c r="E40" s="77"/>
      <c r="F40" s="131">
        <f t="shared" si="2"/>
        <v>5255330</v>
      </c>
      <c r="G40" s="131">
        <f t="shared" si="0"/>
        <v>44670</v>
      </c>
      <c r="H40" s="134">
        <f t="shared" si="1"/>
        <v>99.157169811320756</v>
      </c>
      <c r="I40" s="132" t="s">
        <v>62</v>
      </c>
      <c r="L40">
        <v>5255330</v>
      </c>
      <c r="M40" s="109">
        <f t="shared" si="3"/>
        <v>0</v>
      </c>
    </row>
    <row r="41" spans="1:14">
      <c r="A41" s="55" t="s">
        <v>55</v>
      </c>
      <c r="B41" s="56" t="s">
        <v>88</v>
      </c>
      <c r="C41" s="87">
        <v>2565000</v>
      </c>
      <c r="D41" s="87">
        <v>2565000</v>
      </c>
      <c r="E41" s="77"/>
      <c r="F41" s="131">
        <f t="shared" si="2"/>
        <v>2565000</v>
      </c>
      <c r="G41" s="131">
        <f t="shared" si="0"/>
        <v>0</v>
      </c>
      <c r="H41" s="134">
        <f t="shared" si="1"/>
        <v>100</v>
      </c>
      <c r="I41" s="132" t="s">
        <v>62</v>
      </c>
      <c r="L41">
        <v>2565000</v>
      </c>
      <c r="M41" s="109">
        <f t="shared" si="3"/>
        <v>0</v>
      </c>
    </row>
    <row r="42" spans="1:14">
      <c r="A42" s="55" t="s">
        <v>55</v>
      </c>
      <c r="B42" s="56" t="s">
        <v>89</v>
      </c>
      <c r="C42" s="87">
        <v>2520000</v>
      </c>
      <c r="D42" s="87">
        <v>2350000</v>
      </c>
      <c r="E42" s="77"/>
      <c r="F42" s="131">
        <f t="shared" si="2"/>
        <v>2350000</v>
      </c>
      <c r="G42" s="131">
        <f t="shared" si="0"/>
        <v>170000</v>
      </c>
      <c r="H42" s="134">
        <f t="shared" si="1"/>
        <v>93.253968253968253</v>
      </c>
      <c r="I42" s="132" t="s">
        <v>62</v>
      </c>
      <c r="L42">
        <v>2350000</v>
      </c>
      <c r="M42" s="109">
        <f t="shared" si="3"/>
        <v>0</v>
      </c>
    </row>
    <row r="43" spans="1:14" ht="28.5">
      <c r="A43" s="55" t="s">
        <v>55</v>
      </c>
      <c r="B43" s="56" t="s">
        <v>90</v>
      </c>
      <c r="C43" s="87">
        <v>3500000</v>
      </c>
      <c r="D43" s="87">
        <v>0</v>
      </c>
      <c r="E43" s="77"/>
      <c r="F43" s="131">
        <f t="shared" si="2"/>
        <v>0</v>
      </c>
      <c r="G43" s="131">
        <f t="shared" si="0"/>
        <v>3500000</v>
      </c>
      <c r="H43" s="134">
        <f t="shared" si="1"/>
        <v>0</v>
      </c>
      <c r="I43" s="132" t="s">
        <v>62</v>
      </c>
      <c r="L43">
        <v>0</v>
      </c>
      <c r="M43" s="109">
        <f t="shared" si="3"/>
        <v>0</v>
      </c>
    </row>
    <row r="44" spans="1:14" ht="39.75" customHeight="1">
      <c r="A44" s="62" t="s">
        <v>91</v>
      </c>
      <c r="B44" s="63" t="s">
        <v>92</v>
      </c>
      <c r="C44" s="94">
        <f>SUM(C45:C52)</f>
        <v>265006000</v>
      </c>
      <c r="D44" s="94">
        <v>184565700</v>
      </c>
      <c r="E44" s="94">
        <f>SUM(E45:E52)</f>
        <v>1500000</v>
      </c>
      <c r="F44" s="131">
        <f t="shared" si="2"/>
        <v>186065700</v>
      </c>
      <c r="G44" s="131">
        <f t="shared" si="0"/>
        <v>78940300</v>
      </c>
      <c r="H44" s="134">
        <f t="shared" si="1"/>
        <v>70.211881995124642</v>
      </c>
      <c r="I44" s="132" t="s">
        <v>62</v>
      </c>
      <c r="L44">
        <v>184565700</v>
      </c>
      <c r="M44" s="109">
        <f t="shared" si="3"/>
        <v>0</v>
      </c>
    </row>
    <row r="45" spans="1:14" ht="39" customHeight="1">
      <c r="A45" s="55" t="s">
        <v>55</v>
      </c>
      <c r="B45" s="56" t="s">
        <v>368</v>
      </c>
      <c r="C45" s="87">
        <v>100000000</v>
      </c>
      <c r="D45" s="87">
        <v>37495000</v>
      </c>
      <c r="E45" s="131">
        <v>1500000</v>
      </c>
      <c r="F45" s="131">
        <f t="shared" si="2"/>
        <v>38995000</v>
      </c>
      <c r="G45" s="131">
        <f t="shared" si="0"/>
        <v>61005000</v>
      </c>
      <c r="H45" s="134">
        <f t="shared" si="1"/>
        <v>38.995000000000005</v>
      </c>
      <c r="I45" s="132" t="s">
        <v>62</v>
      </c>
      <c r="K45">
        <v>57000000</v>
      </c>
      <c r="L45">
        <v>37495000</v>
      </c>
      <c r="M45" s="109">
        <f t="shared" si="3"/>
        <v>0</v>
      </c>
    </row>
    <row r="46" spans="1:14" ht="45" customHeight="1">
      <c r="A46" s="55" t="s">
        <v>55</v>
      </c>
      <c r="B46" s="56" t="s">
        <v>93</v>
      </c>
      <c r="C46" s="87">
        <v>47756000</v>
      </c>
      <c r="D46" s="87">
        <v>46131450</v>
      </c>
      <c r="E46" s="131"/>
      <c r="F46" s="131">
        <f t="shared" si="2"/>
        <v>46131450</v>
      </c>
      <c r="G46" s="131">
        <f t="shared" si="0"/>
        <v>1624550</v>
      </c>
      <c r="H46" s="134">
        <f t="shared" si="1"/>
        <v>96.598228494848811</v>
      </c>
      <c r="I46" s="132" t="s">
        <v>62</v>
      </c>
      <c r="K46" s="109">
        <f>G45-K45</f>
        <v>4005000</v>
      </c>
      <c r="L46">
        <v>46131450</v>
      </c>
      <c r="M46" s="109">
        <f t="shared" si="3"/>
        <v>0</v>
      </c>
    </row>
    <row r="47" spans="1:14" ht="45.75" customHeight="1">
      <c r="A47" s="55" t="s">
        <v>55</v>
      </c>
      <c r="B47" s="56" t="s">
        <v>94</v>
      </c>
      <c r="C47" s="87">
        <v>16875000</v>
      </c>
      <c r="D47" s="87">
        <v>16000000</v>
      </c>
      <c r="E47" s="77"/>
      <c r="F47" s="131">
        <f t="shared" si="2"/>
        <v>16000000</v>
      </c>
      <c r="G47" s="131">
        <f t="shared" si="0"/>
        <v>875000</v>
      </c>
      <c r="H47" s="134">
        <f t="shared" si="1"/>
        <v>94.814814814814824</v>
      </c>
      <c r="I47" s="132" t="s">
        <v>62</v>
      </c>
      <c r="L47">
        <v>16000000</v>
      </c>
      <c r="M47" s="109">
        <f t="shared" si="3"/>
        <v>0</v>
      </c>
    </row>
    <row r="48" spans="1:14" ht="45.75" customHeight="1">
      <c r="A48" s="55" t="s">
        <v>55</v>
      </c>
      <c r="B48" s="56" t="s">
        <v>95</v>
      </c>
      <c r="C48" s="87">
        <v>19875000</v>
      </c>
      <c r="D48" s="87">
        <v>19875000</v>
      </c>
      <c r="E48" s="77"/>
      <c r="F48" s="131">
        <f t="shared" si="2"/>
        <v>19875000</v>
      </c>
      <c r="G48" s="131">
        <f t="shared" si="0"/>
        <v>0</v>
      </c>
      <c r="H48" s="134">
        <f t="shared" si="1"/>
        <v>100</v>
      </c>
      <c r="I48" s="132" t="s">
        <v>62</v>
      </c>
      <c r="L48">
        <v>19875000</v>
      </c>
      <c r="M48" s="109">
        <f t="shared" si="3"/>
        <v>0</v>
      </c>
    </row>
    <row r="49" spans="1:13" ht="36" customHeight="1">
      <c r="A49" s="55" t="s">
        <v>55</v>
      </c>
      <c r="B49" s="56" t="s">
        <v>96</v>
      </c>
      <c r="C49" s="87">
        <v>19000000</v>
      </c>
      <c r="D49" s="87">
        <v>19000000</v>
      </c>
      <c r="E49" s="77"/>
      <c r="F49" s="131">
        <f t="shared" si="2"/>
        <v>19000000</v>
      </c>
      <c r="G49" s="131">
        <f t="shared" si="0"/>
        <v>0</v>
      </c>
      <c r="H49" s="134">
        <f t="shared" si="1"/>
        <v>100</v>
      </c>
      <c r="I49" s="132" t="s">
        <v>62</v>
      </c>
      <c r="L49">
        <v>19000000</v>
      </c>
      <c r="M49" s="109">
        <f t="shared" si="3"/>
        <v>0</v>
      </c>
    </row>
    <row r="50" spans="1:13" ht="35.25" customHeight="1">
      <c r="A50" s="55" t="s">
        <v>55</v>
      </c>
      <c r="B50" s="56" t="s">
        <v>97</v>
      </c>
      <c r="C50" s="87">
        <v>30500000</v>
      </c>
      <c r="D50" s="87">
        <v>30296250</v>
      </c>
      <c r="E50" s="76"/>
      <c r="F50" s="131">
        <f t="shared" si="2"/>
        <v>30296250</v>
      </c>
      <c r="G50" s="131">
        <f t="shared" si="0"/>
        <v>203750</v>
      </c>
      <c r="H50" s="134">
        <f t="shared" si="1"/>
        <v>99.331967213114751</v>
      </c>
      <c r="I50" s="132" t="s">
        <v>62</v>
      </c>
      <c r="L50">
        <v>30296250</v>
      </c>
      <c r="M50" s="109">
        <f t="shared" si="3"/>
        <v>0</v>
      </c>
    </row>
    <row r="51" spans="1:13" ht="35.25" customHeight="1">
      <c r="A51" s="55" t="s">
        <v>55</v>
      </c>
      <c r="B51" s="56" t="s">
        <v>98</v>
      </c>
      <c r="C51" s="87">
        <v>16000000</v>
      </c>
      <c r="D51" s="87">
        <v>1600000</v>
      </c>
      <c r="E51" s="76">
        <v>0</v>
      </c>
      <c r="F51" s="131">
        <f t="shared" si="2"/>
        <v>1600000</v>
      </c>
      <c r="G51" s="131">
        <f t="shared" si="0"/>
        <v>14400000</v>
      </c>
      <c r="H51" s="134">
        <f t="shared" si="1"/>
        <v>10</v>
      </c>
      <c r="I51" s="132" t="s">
        <v>62</v>
      </c>
      <c r="L51" s="81">
        <v>1600000</v>
      </c>
      <c r="M51" s="109">
        <f t="shared" si="3"/>
        <v>0</v>
      </c>
    </row>
    <row r="52" spans="1:13" s="81" customFormat="1" ht="27.75" customHeight="1">
      <c r="A52" s="55"/>
      <c r="B52" s="56" t="s">
        <v>300</v>
      </c>
      <c r="C52" s="87">
        <v>15000000</v>
      </c>
      <c r="D52" s="87">
        <v>14168000</v>
      </c>
      <c r="E52" s="76">
        <v>0</v>
      </c>
      <c r="F52" s="131">
        <f t="shared" si="2"/>
        <v>14168000</v>
      </c>
      <c r="G52" s="131">
        <f t="shared" si="0"/>
        <v>832000</v>
      </c>
      <c r="H52" s="134">
        <f t="shared" si="1"/>
        <v>94.453333333333333</v>
      </c>
      <c r="I52" s="132" t="s">
        <v>62</v>
      </c>
      <c r="L52">
        <v>14168000</v>
      </c>
      <c r="M52" s="109">
        <f t="shared" si="3"/>
        <v>0</v>
      </c>
    </row>
    <row r="53" spans="1:13" ht="38.25" customHeight="1">
      <c r="A53" s="141">
        <v>525121</v>
      </c>
      <c r="B53" s="142" t="s">
        <v>289</v>
      </c>
      <c r="C53" s="91">
        <f>SUM(C54:C57)</f>
        <v>801439000</v>
      </c>
      <c r="D53" s="91">
        <v>90884900</v>
      </c>
      <c r="E53" s="91">
        <f t="shared" ref="E53" si="5">SUM(E54:E57)</f>
        <v>0</v>
      </c>
      <c r="F53" s="131">
        <f t="shared" si="2"/>
        <v>90884900</v>
      </c>
      <c r="G53" s="139">
        <f>C53-F53</f>
        <v>710554100</v>
      </c>
      <c r="H53" s="140">
        <f>F53/C53*100</f>
        <v>11.340214289546678</v>
      </c>
      <c r="I53" s="141" t="s">
        <v>62</v>
      </c>
      <c r="L53">
        <v>90884900</v>
      </c>
      <c r="M53" s="109">
        <f t="shared" si="3"/>
        <v>0</v>
      </c>
    </row>
    <row r="54" spans="1:13" ht="33.75" customHeight="1">
      <c r="A54" s="132"/>
      <c r="B54" s="75" t="s">
        <v>93</v>
      </c>
      <c r="C54" s="87">
        <v>712006000</v>
      </c>
      <c r="D54" s="87">
        <v>49999500</v>
      </c>
      <c r="E54" s="76">
        <v>0</v>
      </c>
      <c r="F54" s="131">
        <f t="shared" si="2"/>
        <v>49999500</v>
      </c>
      <c r="G54" s="131">
        <f t="shared" si="0"/>
        <v>662006500</v>
      </c>
      <c r="H54" s="134">
        <f t="shared" si="1"/>
        <v>7.0223425083496496</v>
      </c>
      <c r="I54" s="132" t="s">
        <v>62</v>
      </c>
      <c r="L54">
        <v>49999500</v>
      </c>
      <c r="M54" s="109">
        <f t="shared" si="3"/>
        <v>0</v>
      </c>
    </row>
    <row r="55" spans="1:13" ht="28.5">
      <c r="A55" s="132"/>
      <c r="B55" s="75" t="s">
        <v>94</v>
      </c>
      <c r="C55" s="87">
        <v>875000</v>
      </c>
      <c r="D55" s="87">
        <v>0</v>
      </c>
      <c r="E55" s="76"/>
      <c r="F55" s="131">
        <f t="shared" si="2"/>
        <v>0</v>
      </c>
      <c r="G55" s="131">
        <f t="shared" si="0"/>
        <v>875000</v>
      </c>
      <c r="H55" s="134">
        <f t="shared" si="1"/>
        <v>0</v>
      </c>
      <c r="I55" s="132" t="s">
        <v>62</v>
      </c>
      <c r="L55">
        <v>0</v>
      </c>
      <c r="M55" s="109">
        <f t="shared" si="3"/>
        <v>0</v>
      </c>
    </row>
    <row r="56" spans="1:13" ht="28.5">
      <c r="A56" s="132"/>
      <c r="B56" s="75" t="s">
        <v>97</v>
      </c>
      <c r="C56" s="87">
        <v>32953000</v>
      </c>
      <c r="D56" s="87">
        <v>32950400</v>
      </c>
      <c r="E56" s="76">
        <v>0</v>
      </c>
      <c r="F56" s="131">
        <f t="shared" si="2"/>
        <v>32950400</v>
      </c>
      <c r="G56" s="131">
        <f t="shared" si="0"/>
        <v>2600</v>
      </c>
      <c r="H56" s="134">
        <f t="shared" si="1"/>
        <v>99.992109974812621</v>
      </c>
      <c r="I56" s="132" t="s">
        <v>62</v>
      </c>
      <c r="L56">
        <v>32950400</v>
      </c>
      <c r="M56" s="109">
        <f t="shared" si="3"/>
        <v>0</v>
      </c>
    </row>
    <row r="57" spans="1:13" ht="28.5">
      <c r="A57" s="132"/>
      <c r="B57" s="75" t="s">
        <v>96</v>
      </c>
      <c r="C57" s="87">
        <v>55605000</v>
      </c>
      <c r="D57" s="87">
        <v>7935000</v>
      </c>
      <c r="E57" s="76"/>
      <c r="F57" s="131">
        <f t="shared" si="2"/>
        <v>7935000</v>
      </c>
      <c r="G57" s="131">
        <f t="shared" si="0"/>
        <v>47670000</v>
      </c>
      <c r="H57" s="134">
        <f t="shared" si="1"/>
        <v>14.27029943350418</v>
      </c>
      <c r="I57" s="132" t="s">
        <v>62</v>
      </c>
      <c r="L57">
        <v>7935000</v>
      </c>
      <c r="M57" s="109">
        <f t="shared" si="3"/>
        <v>0</v>
      </c>
    </row>
    <row r="58" spans="1:13">
      <c r="A58" s="64" t="s">
        <v>99</v>
      </c>
      <c r="B58" s="65" t="s">
        <v>100</v>
      </c>
      <c r="C58" s="96">
        <v>2215133000</v>
      </c>
      <c r="D58" s="96">
        <f>D59+D109+D118+D126+D134+D143+D151+D158+D166+D170+D178+D185+D191+D197</f>
        <v>597318127</v>
      </c>
      <c r="E58" s="97"/>
      <c r="F58" s="167">
        <f t="shared" si="2"/>
        <v>597318127</v>
      </c>
      <c r="G58" s="167">
        <f t="shared" si="0"/>
        <v>1617814873</v>
      </c>
      <c r="H58" s="168">
        <f t="shared" si="1"/>
        <v>26.965339191822796</v>
      </c>
      <c r="I58" s="64" t="s">
        <v>62</v>
      </c>
      <c r="L58">
        <v>573633127</v>
      </c>
      <c r="M58" s="109">
        <f t="shared" si="3"/>
        <v>23685000</v>
      </c>
    </row>
    <row r="59" spans="1:13">
      <c r="A59" s="66" t="s">
        <v>63</v>
      </c>
      <c r="B59" s="67" t="s">
        <v>64</v>
      </c>
      <c r="C59" s="98">
        <v>1357905000</v>
      </c>
      <c r="D59" s="98">
        <f>D60+D95+D107</f>
        <v>394668127</v>
      </c>
      <c r="E59" s="99"/>
      <c r="F59" s="131">
        <f t="shared" si="2"/>
        <v>394668127</v>
      </c>
      <c r="G59" s="131">
        <f t="shared" si="0"/>
        <v>963236873</v>
      </c>
      <c r="H59" s="134">
        <f t="shared" si="1"/>
        <v>29.06448735368085</v>
      </c>
      <c r="I59" s="132" t="s">
        <v>62</v>
      </c>
      <c r="L59">
        <v>370983127</v>
      </c>
      <c r="M59" s="109">
        <f t="shared" si="3"/>
        <v>23685000</v>
      </c>
    </row>
    <row r="60" spans="1:13" ht="36" customHeight="1">
      <c r="A60" s="60" t="s">
        <v>65</v>
      </c>
      <c r="B60" s="61" t="s">
        <v>66</v>
      </c>
      <c r="C60" s="91">
        <f>SUM(C61:C81)</f>
        <v>424755000</v>
      </c>
      <c r="D60" s="91">
        <f>SUM(D61:D81)</f>
        <v>323794500</v>
      </c>
      <c r="E60" s="91">
        <f>SUM(E61:E81)</f>
        <v>6300000</v>
      </c>
      <c r="F60" s="131">
        <f t="shared" si="2"/>
        <v>330094500</v>
      </c>
      <c r="G60" s="131">
        <f t="shared" si="0"/>
        <v>94660500</v>
      </c>
      <c r="H60" s="134">
        <f t="shared" si="1"/>
        <v>77.714094007133525</v>
      </c>
      <c r="I60" s="132" t="s">
        <v>62</v>
      </c>
      <c r="L60">
        <v>323794500</v>
      </c>
      <c r="M60" s="109">
        <f t="shared" si="3"/>
        <v>0</v>
      </c>
    </row>
    <row r="61" spans="1:13" ht="36.75" customHeight="1">
      <c r="A61" s="55" t="s">
        <v>55</v>
      </c>
      <c r="B61" s="56" t="s">
        <v>101</v>
      </c>
      <c r="C61" s="87">
        <v>6300000</v>
      </c>
      <c r="D61" s="87">
        <v>6300000</v>
      </c>
      <c r="E61" s="77"/>
      <c r="F61" s="131">
        <f t="shared" si="2"/>
        <v>6300000</v>
      </c>
      <c r="G61" s="131">
        <f t="shared" si="0"/>
        <v>0</v>
      </c>
      <c r="H61" s="134">
        <f t="shared" si="1"/>
        <v>100</v>
      </c>
      <c r="I61" s="132" t="s">
        <v>62</v>
      </c>
      <c r="L61">
        <v>6300000</v>
      </c>
      <c r="M61" s="109">
        <f t="shared" si="3"/>
        <v>0</v>
      </c>
    </row>
    <row r="62" spans="1:13" ht="36.75" customHeight="1">
      <c r="A62" s="55" t="s">
        <v>55</v>
      </c>
      <c r="B62" s="56" t="s">
        <v>369</v>
      </c>
      <c r="C62" s="87">
        <v>70000000</v>
      </c>
      <c r="D62" s="87">
        <v>66559000</v>
      </c>
      <c r="E62" s="76">
        <v>0</v>
      </c>
      <c r="F62" s="131">
        <f t="shared" si="2"/>
        <v>66559000</v>
      </c>
      <c r="G62" s="131">
        <f t="shared" si="0"/>
        <v>3441000</v>
      </c>
      <c r="H62" s="134">
        <f t="shared" si="1"/>
        <v>95.084285714285713</v>
      </c>
      <c r="I62" s="132" t="s">
        <v>62</v>
      </c>
      <c r="L62">
        <v>66559000</v>
      </c>
      <c r="M62" s="109">
        <f t="shared" si="3"/>
        <v>0</v>
      </c>
    </row>
    <row r="63" spans="1:13" ht="33" customHeight="1">
      <c r="A63" s="55" t="s">
        <v>55</v>
      </c>
      <c r="B63" s="56" t="s">
        <v>102</v>
      </c>
      <c r="C63" s="87">
        <v>6175000</v>
      </c>
      <c r="D63" s="87">
        <v>6175000</v>
      </c>
      <c r="E63" s="76"/>
      <c r="F63" s="131">
        <f t="shared" si="2"/>
        <v>6175000</v>
      </c>
      <c r="G63" s="131">
        <f t="shared" si="0"/>
        <v>0</v>
      </c>
      <c r="H63" s="134">
        <f t="shared" si="1"/>
        <v>100</v>
      </c>
      <c r="I63" s="132" t="s">
        <v>62</v>
      </c>
      <c r="L63">
        <v>6175000</v>
      </c>
      <c r="M63" s="109">
        <f t="shared" si="3"/>
        <v>0</v>
      </c>
    </row>
    <row r="64" spans="1:13" ht="24" customHeight="1">
      <c r="A64" s="55" t="s">
        <v>55</v>
      </c>
      <c r="B64" s="56" t="s">
        <v>103</v>
      </c>
      <c r="C64" s="87">
        <v>8400000</v>
      </c>
      <c r="D64" s="87">
        <v>7486250</v>
      </c>
      <c r="E64" s="76">
        <v>0</v>
      </c>
      <c r="F64" s="131">
        <f t="shared" si="2"/>
        <v>7486250</v>
      </c>
      <c r="G64" s="131">
        <f t="shared" si="0"/>
        <v>913750</v>
      </c>
      <c r="H64" s="134">
        <f t="shared" si="1"/>
        <v>89.12202380952381</v>
      </c>
      <c r="I64" s="132" t="s">
        <v>62</v>
      </c>
      <c r="L64">
        <v>7486250</v>
      </c>
      <c r="M64" s="109">
        <f t="shared" si="3"/>
        <v>0</v>
      </c>
    </row>
    <row r="65" spans="1:13" ht="37.5" customHeight="1">
      <c r="A65" s="55" t="s">
        <v>55</v>
      </c>
      <c r="B65" s="56" t="s">
        <v>104</v>
      </c>
      <c r="C65" s="87">
        <v>122485000</v>
      </c>
      <c r="D65" s="87">
        <v>85006250</v>
      </c>
      <c r="E65" s="76">
        <v>0</v>
      </c>
      <c r="F65" s="131">
        <f t="shared" si="2"/>
        <v>85006250</v>
      </c>
      <c r="G65" s="131">
        <f t="shared" si="0"/>
        <v>37478750</v>
      </c>
      <c r="H65" s="134">
        <f t="shared" si="1"/>
        <v>69.401355267992002</v>
      </c>
      <c r="I65" s="132" t="s">
        <v>62</v>
      </c>
      <c r="K65" s="109">
        <f>E65+G65</f>
        <v>37478750</v>
      </c>
      <c r="L65">
        <v>85006250</v>
      </c>
      <c r="M65" s="109">
        <f t="shared" si="3"/>
        <v>0</v>
      </c>
    </row>
    <row r="66" spans="1:13" ht="33.75" customHeight="1">
      <c r="A66" s="55" t="s">
        <v>55</v>
      </c>
      <c r="B66" s="56" t="s">
        <v>370</v>
      </c>
      <c r="C66" s="87">
        <v>11375000</v>
      </c>
      <c r="D66" s="87">
        <v>7420000</v>
      </c>
      <c r="E66" s="76">
        <v>0</v>
      </c>
      <c r="F66" s="131">
        <f t="shared" si="2"/>
        <v>7420000</v>
      </c>
      <c r="G66" s="131">
        <f t="shared" si="0"/>
        <v>3955000</v>
      </c>
      <c r="H66" s="134">
        <f t="shared" si="1"/>
        <v>65.230769230769226</v>
      </c>
      <c r="I66" s="132" t="s">
        <v>62</v>
      </c>
      <c r="K66" s="109">
        <f>E66+G66</f>
        <v>3955000</v>
      </c>
      <c r="L66">
        <v>7420000</v>
      </c>
      <c r="M66" s="109">
        <f t="shared" si="3"/>
        <v>0</v>
      </c>
    </row>
    <row r="67" spans="1:13" ht="24" customHeight="1">
      <c r="A67" s="55" t="s">
        <v>55</v>
      </c>
      <c r="B67" s="56" t="s">
        <v>105</v>
      </c>
      <c r="C67" s="87">
        <v>9000000</v>
      </c>
      <c r="D67" s="87">
        <v>7240000</v>
      </c>
      <c r="E67" s="76">
        <v>700000</v>
      </c>
      <c r="F67" s="131">
        <f t="shared" si="2"/>
        <v>7940000</v>
      </c>
      <c r="G67" s="131">
        <f t="shared" si="0"/>
        <v>1060000</v>
      </c>
      <c r="H67" s="134">
        <f t="shared" si="1"/>
        <v>88.222222222222229</v>
      </c>
      <c r="I67" s="132" t="s">
        <v>62</v>
      </c>
      <c r="L67">
        <v>7240000</v>
      </c>
      <c r="M67" s="109">
        <f t="shared" si="3"/>
        <v>0</v>
      </c>
    </row>
    <row r="68" spans="1:13" ht="50.25" customHeight="1">
      <c r="A68" s="55"/>
      <c r="B68" s="75" t="s">
        <v>371</v>
      </c>
      <c r="C68" s="87">
        <v>49990000</v>
      </c>
      <c r="D68" s="87">
        <v>49938000</v>
      </c>
      <c r="E68" s="76">
        <v>0</v>
      </c>
      <c r="F68" s="131">
        <f t="shared" si="2"/>
        <v>49938000</v>
      </c>
      <c r="G68" s="131">
        <f t="shared" si="0"/>
        <v>52000</v>
      </c>
      <c r="H68" s="134">
        <f t="shared" si="1"/>
        <v>99.895979195839175</v>
      </c>
      <c r="I68" s="132" t="s">
        <v>62</v>
      </c>
      <c r="K68" s="109"/>
      <c r="L68">
        <v>49938000</v>
      </c>
      <c r="M68" s="109">
        <f t="shared" si="3"/>
        <v>0</v>
      </c>
    </row>
    <row r="69" spans="1:13" ht="44.25" customHeight="1">
      <c r="A69" s="55"/>
      <c r="B69" s="75" t="s">
        <v>372</v>
      </c>
      <c r="C69" s="87">
        <v>3620000</v>
      </c>
      <c r="D69" s="87">
        <v>3480000</v>
      </c>
      <c r="E69" s="76">
        <v>0</v>
      </c>
      <c r="F69" s="131">
        <f t="shared" si="2"/>
        <v>3480000</v>
      </c>
      <c r="G69" s="131">
        <f t="shared" si="0"/>
        <v>140000</v>
      </c>
      <c r="H69" s="134">
        <f t="shared" si="1"/>
        <v>96.132596685082873</v>
      </c>
      <c r="I69" s="132" t="s">
        <v>62</v>
      </c>
      <c r="K69" s="109"/>
      <c r="L69">
        <v>3480000</v>
      </c>
      <c r="M69" s="109">
        <f t="shared" si="3"/>
        <v>0</v>
      </c>
    </row>
    <row r="70" spans="1:13" ht="45.75" customHeight="1">
      <c r="A70" s="55"/>
      <c r="B70" s="75" t="s">
        <v>373</v>
      </c>
      <c r="C70" s="87">
        <v>5600000</v>
      </c>
      <c r="D70" s="87">
        <v>0</v>
      </c>
      <c r="E70" s="76">
        <v>5600000</v>
      </c>
      <c r="F70" s="131">
        <f t="shared" si="2"/>
        <v>5600000</v>
      </c>
      <c r="G70" s="131">
        <f t="shared" si="0"/>
        <v>0</v>
      </c>
      <c r="H70" s="134">
        <f t="shared" si="1"/>
        <v>100</v>
      </c>
      <c r="I70" s="132" t="s">
        <v>62</v>
      </c>
      <c r="L70">
        <v>0</v>
      </c>
      <c r="M70" s="109">
        <f t="shared" si="3"/>
        <v>0</v>
      </c>
    </row>
    <row r="71" spans="1:13" ht="37.5" customHeight="1">
      <c r="A71" s="55"/>
      <c r="B71" s="75" t="s">
        <v>374</v>
      </c>
      <c r="C71" s="87">
        <v>560000</v>
      </c>
      <c r="D71" s="87">
        <v>0</v>
      </c>
      <c r="E71" s="76"/>
      <c r="F71" s="131">
        <f t="shared" si="2"/>
        <v>0</v>
      </c>
      <c r="G71" s="131">
        <f t="shared" si="0"/>
        <v>560000</v>
      </c>
      <c r="H71" s="134">
        <f t="shared" si="1"/>
        <v>0</v>
      </c>
      <c r="I71" s="132" t="s">
        <v>62</v>
      </c>
      <c r="L71">
        <v>0</v>
      </c>
      <c r="M71" s="109">
        <f t="shared" si="3"/>
        <v>0</v>
      </c>
    </row>
    <row r="72" spans="1:13" ht="31.5" customHeight="1">
      <c r="A72" s="55"/>
      <c r="B72" s="75" t="s">
        <v>375</v>
      </c>
      <c r="C72" s="87">
        <v>46500000</v>
      </c>
      <c r="D72" s="87">
        <v>31200000</v>
      </c>
      <c r="E72" s="76">
        <v>0</v>
      </c>
      <c r="F72" s="131">
        <f t="shared" si="2"/>
        <v>31200000</v>
      </c>
      <c r="G72" s="131">
        <f t="shared" si="0"/>
        <v>15300000</v>
      </c>
      <c r="H72" s="134">
        <f t="shared" si="1"/>
        <v>67.096774193548399</v>
      </c>
      <c r="I72" s="132" t="s">
        <v>62</v>
      </c>
      <c r="L72">
        <v>31200000</v>
      </c>
      <c r="M72" s="109">
        <f t="shared" si="3"/>
        <v>0</v>
      </c>
    </row>
    <row r="73" spans="1:13" ht="36" customHeight="1">
      <c r="A73" s="55"/>
      <c r="B73" s="75" t="s">
        <v>376</v>
      </c>
      <c r="C73" s="87">
        <v>8940000</v>
      </c>
      <c r="D73" s="87">
        <v>6240000</v>
      </c>
      <c r="E73" s="76">
        <v>0</v>
      </c>
      <c r="F73" s="131">
        <f t="shared" si="2"/>
        <v>6240000</v>
      </c>
      <c r="G73" s="131">
        <f t="shared" si="0"/>
        <v>2700000</v>
      </c>
      <c r="H73" s="134">
        <f t="shared" si="1"/>
        <v>69.798657718120808</v>
      </c>
      <c r="I73" s="132" t="s">
        <v>62</v>
      </c>
      <c r="L73">
        <v>6240000</v>
      </c>
      <c r="M73" s="109">
        <f t="shared" si="3"/>
        <v>0</v>
      </c>
    </row>
    <row r="74" spans="1:13" ht="38.25" customHeight="1">
      <c r="A74" s="55"/>
      <c r="B74" s="75" t="s">
        <v>377</v>
      </c>
      <c r="C74" s="87">
        <v>2000000</v>
      </c>
      <c r="D74" s="87">
        <v>2000000</v>
      </c>
      <c r="E74" s="76">
        <v>0</v>
      </c>
      <c r="F74" s="131">
        <f t="shared" si="2"/>
        <v>2000000</v>
      </c>
      <c r="G74" s="131">
        <f t="shared" si="0"/>
        <v>0</v>
      </c>
      <c r="H74" s="134">
        <f t="shared" si="1"/>
        <v>100</v>
      </c>
      <c r="I74" s="132" t="s">
        <v>62</v>
      </c>
      <c r="L74">
        <v>2000000</v>
      </c>
      <c r="M74" s="109">
        <f t="shared" si="3"/>
        <v>0</v>
      </c>
    </row>
    <row r="75" spans="1:13" ht="46.5" customHeight="1">
      <c r="A75" s="55"/>
      <c r="B75" s="75" t="s">
        <v>378</v>
      </c>
      <c r="C75" s="87">
        <v>400000</v>
      </c>
      <c r="D75" s="87">
        <v>400000</v>
      </c>
      <c r="E75" s="76">
        <v>0</v>
      </c>
      <c r="F75" s="131">
        <f t="shared" si="2"/>
        <v>400000</v>
      </c>
      <c r="G75" s="131">
        <f t="shared" si="0"/>
        <v>0</v>
      </c>
      <c r="H75" s="134">
        <f t="shared" si="1"/>
        <v>100</v>
      </c>
      <c r="I75" s="132" t="s">
        <v>62</v>
      </c>
      <c r="L75">
        <v>400000</v>
      </c>
      <c r="M75" s="109">
        <f t="shared" si="3"/>
        <v>0</v>
      </c>
    </row>
    <row r="76" spans="1:13" ht="36" customHeight="1">
      <c r="A76" s="55"/>
      <c r="B76" s="191" t="s">
        <v>379</v>
      </c>
      <c r="C76" s="87">
        <v>12960000</v>
      </c>
      <c r="D76" s="87">
        <v>5950000</v>
      </c>
      <c r="E76" s="76">
        <v>0</v>
      </c>
      <c r="F76" s="131">
        <f t="shared" si="2"/>
        <v>5950000</v>
      </c>
      <c r="G76" s="131">
        <f t="shared" si="0"/>
        <v>7010000</v>
      </c>
      <c r="H76" s="134">
        <f t="shared" si="1"/>
        <v>45.910493827160494</v>
      </c>
      <c r="I76" s="132" t="s">
        <v>62</v>
      </c>
      <c r="L76">
        <v>5950000</v>
      </c>
      <c r="M76" s="109">
        <f t="shared" si="3"/>
        <v>0</v>
      </c>
    </row>
    <row r="77" spans="1:13" ht="33.75" customHeight="1">
      <c r="A77" s="55"/>
      <c r="B77" s="191" t="s">
        <v>380</v>
      </c>
      <c r="C77" s="87">
        <v>3750000</v>
      </c>
      <c r="D77" s="87">
        <v>3750000</v>
      </c>
      <c r="E77" s="76">
        <v>0</v>
      </c>
      <c r="F77" s="131">
        <f t="shared" si="2"/>
        <v>3750000</v>
      </c>
      <c r="G77" s="131">
        <f t="shared" si="0"/>
        <v>0</v>
      </c>
      <c r="H77" s="134">
        <f t="shared" si="1"/>
        <v>100</v>
      </c>
      <c r="I77" s="132" t="s">
        <v>62</v>
      </c>
      <c r="L77">
        <v>3750000</v>
      </c>
      <c r="M77" s="109">
        <f t="shared" si="3"/>
        <v>0</v>
      </c>
    </row>
    <row r="78" spans="1:13" ht="28.5">
      <c r="A78" s="55"/>
      <c r="B78" s="191" t="s">
        <v>381</v>
      </c>
      <c r="C78" s="87">
        <v>25800000</v>
      </c>
      <c r="D78" s="87">
        <v>25800000</v>
      </c>
      <c r="E78" s="76">
        <v>0</v>
      </c>
      <c r="F78" s="131">
        <f t="shared" si="2"/>
        <v>25800000</v>
      </c>
      <c r="G78" s="131">
        <f t="shared" si="0"/>
        <v>0</v>
      </c>
      <c r="H78" s="134">
        <f t="shared" si="1"/>
        <v>100</v>
      </c>
      <c r="I78" s="132" t="s">
        <v>62</v>
      </c>
      <c r="L78">
        <v>25800000</v>
      </c>
      <c r="M78" s="109">
        <f t="shared" si="3"/>
        <v>0</v>
      </c>
    </row>
    <row r="79" spans="1:13" ht="36" customHeight="1">
      <c r="A79" s="55"/>
      <c r="B79" s="192" t="s">
        <v>382</v>
      </c>
      <c r="C79" s="87">
        <v>8850000</v>
      </c>
      <c r="D79" s="87">
        <v>8850000</v>
      </c>
      <c r="E79" s="76">
        <v>0</v>
      </c>
      <c r="F79" s="131">
        <f t="shared" si="2"/>
        <v>8850000</v>
      </c>
      <c r="G79" s="131">
        <f t="shared" si="0"/>
        <v>0</v>
      </c>
      <c r="H79" s="134">
        <f t="shared" si="1"/>
        <v>100</v>
      </c>
      <c r="I79" s="132" t="s">
        <v>62</v>
      </c>
      <c r="L79">
        <v>8850000</v>
      </c>
      <c r="M79" s="109">
        <f t="shared" ref="M79:M142" si="6">D79-L79</f>
        <v>0</v>
      </c>
    </row>
    <row r="80" spans="1:13" ht="29.25" customHeight="1">
      <c r="A80" s="55"/>
      <c r="B80" s="192" t="s">
        <v>383</v>
      </c>
      <c r="C80" s="87">
        <v>6300000</v>
      </c>
      <c r="D80" s="87">
        <v>0</v>
      </c>
      <c r="E80" s="76"/>
      <c r="F80" s="131">
        <f t="shared" si="2"/>
        <v>0</v>
      </c>
      <c r="G80" s="131">
        <f t="shared" si="0"/>
        <v>6300000</v>
      </c>
      <c r="H80" s="134">
        <f t="shared" si="1"/>
        <v>0</v>
      </c>
      <c r="I80" s="132" t="s">
        <v>62</v>
      </c>
      <c r="L80">
        <v>0</v>
      </c>
      <c r="M80" s="109">
        <f t="shared" si="6"/>
        <v>0</v>
      </c>
    </row>
    <row r="81" spans="1:13" ht="33" customHeight="1">
      <c r="A81" s="55"/>
      <c r="B81" s="192" t="s">
        <v>384</v>
      </c>
      <c r="C81" s="87">
        <v>15750000</v>
      </c>
      <c r="D81" s="87">
        <v>0</v>
      </c>
      <c r="E81" s="76"/>
      <c r="F81" s="131">
        <f t="shared" si="2"/>
        <v>0</v>
      </c>
      <c r="G81" s="131">
        <f t="shared" si="0"/>
        <v>15750000</v>
      </c>
      <c r="H81" s="134">
        <f t="shared" si="1"/>
        <v>0</v>
      </c>
      <c r="I81" s="132" t="s">
        <v>62</v>
      </c>
      <c r="L81">
        <v>0</v>
      </c>
      <c r="M81" s="109">
        <f t="shared" si="6"/>
        <v>0</v>
      </c>
    </row>
    <row r="82" spans="1:13" s="79" customFormat="1" ht="41.25" customHeight="1">
      <c r="A82" s="138" t="s">
        <v>72</v>
      </c>
      <c r="B82" s="205" t="s">
        <v>73</v>
      </c>
      <c r="C82" s="94">
        <f>SUM(C83:C94)</f>
        <v>363150000</v>
      </c>
      <c r="D82" s="94">
        <v>198000000</v>
      </c>
      <c r="E82" s="94">
        <f t="shared" ref="E82" si="7">SUM(E83:E94)</f>
        <v>0</v>
      </c>
      <c r="F82" s="206">
        <f>D82+E82</f>
        <v>198000000</v>
      </c>
      <c r="G82" s="206">
        <f>C82-F82</f>
        <v>165150000</v>
      </c>
      <c r="H82" s="137">
        <f t="shared" si="1"/>
        <v>54.522924411400254</v>
      </c>
      <c r="I82" s="138" t="s">
        <v>62</v>
      </c>
      <c r="L82" s="79">
        <v>198000000</v>
      </c>
      <c r="M82" s="207">
        <f t="shared" si="6"/>
        <v>0</v>
      </c>
    </row>
    <row r="83" spans="1:13" ht="41.25" customHeight="1">
      <c r="A83" s="132" t="s">
        <v>55</v>
      </c>
      <c r="B83" s="75" t="s">
        <v>385</v>
      </c>
      <c r="C83" s="87">
        <v>4000000</v>
      </c>
      <c r="D83" s="87">
        <v>4000000</v>
      </c>
      <c r="E83" s="76">
        <v>0</v>
      </c>
      <c r="F83" s="131">
        <f t="shared" ref="F83:F94" si="8">D83+E83</f>
        <v>4000000</v>
      </c>
      <c r="G83" s="131">
        <f t="shared" ref="G83:G94" si="9">C83-F83</f>
        <v>0</v>
      </c>
      <c r="H83" s="134">
        <f t="shared" si="1"/>
        <v>100</v>
      </c>
      <c r="I83" s="132" t="s">
        <v>62</v>
      </c>
      <c r="L83">
        <v>4000000</v>
      </c>
      <c r="M83" s="109">
        <f t="shared" si="6"/>
        <v>0</v>
      </c>
    </row>
    <row r="84" spans="1:13" ht="41.25" customHeight="1">
      <c r="A84" s="132" t="s">
        <v>55</v>
      </c>
      <c r="B84" s="75" t="s">
        <v>386</v>
      </c>
      <c r="C84" s="87">
        <v>30000000</v>
      </c>
      <c r="D84" s="87">
        <v>30000000</v>
      </c>
      <c r="E84" s="76">
        <v>0</v>
      </c>
      <c r="F84" s="131">
        <f t="shared" si="8"/>
        <v>30000000</v>
      </c>
      <c r="G84" s="131">
        <f t="shared" si="9"/>
        <v>0</v>
      </c>
      <c r="H84" s="134">
        <f t="shared" si="1"/>
        <v>100</v>
      </c>
      <c r="I84" s="132" t="s">
        <v>62</v>
      </c>
      <c r="L84">
        <v>30000000</v>
      </c>
      <c r="M84" s="109">
        <f t="shared" si="6"/>
        <v>0</v>
      </c>
    </row>
    <row r="85" spans="1:13" ht="41.25" customHeight="1">
      <c r="A85" s="132" t="s">
        <v>55</v>
      </c>
      <c r="B85" s="75" t="s">
        <v>387</v>
      </c>
      <c r="C85" s="87">
        <v>15000000</v>
      </c>
      <c r="D85" s="87">
        <v>12500000</v>
      </c>
      <c r="E85" s="76">
        <v>0</v>
      </c>
      <c r="F85" s="131">
        <f t="shared" si="8"/>
        <v>12500000</v>
      </c>
      <c r="G85" s="131">
        <f t="shared" si="9"/>
        <v>2500000</v>
      </c>
      <c r="H85" s="134">
        <f t="shared" si="1"/>
        <v>83.333333333333343</v>
      </c>
      <c r="I85" s="132" t="s">
        <v>62</v>
      </c>
      <c r="L85">
        <v>12500000</v>
      </c>
      <c r="M85" s="109">
        <f t="shared" si="6"/>
        <v>0</v>
      </c>
    </row>
    <row r="86" spans="1:13" ht="31.5" customHeight="1">
      <c r="A86" s="132"/>
      <c r="B86" s="75" t="s">
        <v>388</v>
      </c>
      <c r="C86" s="87">
        <v>5000000</v>
      </c>
      <c r="D86" s="87">
        <v>5000000</v>
      </c>
      <c r="E86" s="76"/>
      <c r="F86" s="131">
        <f t="shared" si="8"/>
        <v>5000000</v>
      </c>
      <c r="G86" s="131">
        <f t="shared" si="9"/>
        <v>0</v>
      </c>
      <c r="H86" s="134">
        <f t="shared" si="1"/>
        <v>100</v>
      </c>
      <c r="I86" s="132" t="s">
        <v>62</v>
      </c>
      <c r="L86">
        <v>5000000</v>
      </c>
      <c r="M86" s="109">
        <f t="shared" si="6"/>
        <v>0</v>
      </c>
    </row>
    <row r="87" spans="1:13">
      <c r="A87" s="132"/>
      <c r="B87" s="75" t="s">
        <v>389</v>
      </c>
      <c r="C87" s="87">
        <v>40950000</v>
      </c>
      <c r="D87" s="87">
        <v>27300000</v>
      </c>
      <c r="E87" s="76">
        <v>0</v>
      </c>
      <c r="F87" s="131">
        <f t="shared" si="8"/>
        <v>27300000</v>
      </c>
      <c r="G87" s="131">
        <f t="shared" si="9"/>
        <v>13650000</v>
      </c>
      <c r="H87" s="134">
        <f t="shared" si="1"/>
        <v>66.666666666666657</v>
      </c>
      <c r="I87" s="132" t="s">
        <v>62</v>
      </c>
      <c r="L87">
        <v>27300000</v>
      </c>
      <c r="M87" s="109">
        <f t="shared" si="6"/>
        <v>0</v>
      </c>
    </row>
    <row r="88" spans="1:13" ht="54" customHeight="1">
      <c r="A88" s="132"/>
      <c r="B88" s="75" t="s">
        <v>390</v>
      </c>
      <c r="C88" s="87">
        <v>2000000</v>
      </c>
      <c r="D88" s="87">
        <v>1900000</v>
      </c>
      <c r="E88" s="76">
        <v>0</v>
      </c>
      <c r="F88" s="131">
        <f t="shared" si="8"/>
        <v>1900000</v>
      </c>
      <c r="G88" s="131">
        <f t="shared" si="9"/>
        <v>100000</v>
      </c>
      <c r="H88" s="134">
        <f t="shared" si="1"/>
        <v>95</v>
      </c>
      <c r="I88" s="132" t="s">
        <v>62</v>
      </c>
      <c r="L88">
        <v>1900000</v>
      </c>
      <c r="M88" s="109">
        <f t="shared" si="6"/>
        <v>0</v>
      </c>
    </row>
    <row r="89" spans="1:13" ht="50.25" customHeight="1">
      <c r="A89" s="132"/>
      <c r="B89" s="75" t="s">
        <v>391</v>
      </c>
      <c r="C89" s="87">
        <v>9000000</v>
      </c>
      <c r="D89" s="87">
        <v>8100000</v>
      </c>
      <c r="E89" s="76">
        <v>0</v>
      </c>
      <c r="F89" s="131">
        <f t="shared" si="8"/>
        <v>8100000</v>
      </c>
      <c r="G89" s="131">
        <f t="shared" si="9"/>
        <v>900000</v>
      </c>
      <c r="H89" s="134">
        <f t="shared" si="1"/>
        <v>90</v>
      </c>
      <c r="I89" s="132" t="s">
        <v>62</v>
      </c>
      <c r="L89">
        <v>8100000</v>
      </c>
      <c r="M89" s="109">
        <f t="shared" si="6"/>
        <v>0</v>
      </c>
    </row>
    <row r="90" spans="1:13" ht="53.25" customHeight="1">
      <c r="A90" s="132"/>
      <c r="B90" s="75" t="s">
        <v>392</v>
      </c>
      <c r="C90" s="87">
        <v>10000000</v>
      </c>
      <c r="D90" s="87">
        <v>10000000</v>
      </c>
      <c r="E90" s="76">
        <v>0</v>
      </c>
      <c r="F90" s="131">
        <f t="shared" si="8"/>
        <v>10000000</v>
      </c>
      <c r="G90" s="131">
        <f t="shared" si="9"/>
        <v>0</v>
      </c>
      <c r="H90" s="134">
        <f t="shared" si="1"/>
        <v>100</v>
      </c>
      <c r="I90" s="132" t="s">
        <v>62</v>
      </c>
      <c r="L90">
        <v>10000000</v>
      </c>
      <c r="M90" s="109">
        <f t="shared" si="6"/>
        <v>0</v>
      </c>
    </row>
    <row r="91" spans="1:13" ht="55.5" customHeight="1">
      <c r="A91" s="132"/>
      <c r="B91" s="75" t="s">
        <v>393</v>
      </c>
      <c r="C91" s="87">
        <v>18000000</v>
      </c>
      <c r="D91" s="87">
        <v>18000000</v>
      </c>
      <c r="E91" s="76">
        <v>0</v>
      </c>
      <c r="F91" s="131">
        <f t="shared" si="8"/>
        <v>18000000</v>
      </c>
      <c r="G91" s="131">
        <f t="shared" si="9"/>
        <v>0</v>
      </c>
      <c r="H91" s="134">
        <f t="shared" si="1"/>
        <v>100</v>
      </c>
      <c r="I91" s="132" t="s">
        <v>62</v>
      </c>
      <c r="K91" s="109">
        <f>F92+K92</f>
        <v>58000000</v>
      </c>
      <c r="L91">
        <v>18000000</v>
      </c>
      <c r="M91" s="109">
        <f t="shared" si="6"/>
        <v>0</v>
      </c>
    </row>
    <row r="92" spans="1:13" ht="49.5" customHeight="1">
      <c r="A92" s="132"/>
      <c r="B92" s="75" t="s">
        <v>394</v>
      </c>
      <c r="C92" s="87">
        <v>59400000</v>
      </c>
      <c r="D92" s="87">
        <v>38200000</v>
      </c>
      <c r="E92" s="76">
        <v>0</v>
      </c>
      <c r="F92" s="131">
        <f t="shared" si="8"/>
        <v>38200000</v>
      </c>
      <c r="G92" s="131">
        <f t="shared" si="9"/>
        <v>21200000</v>
      </c>
      <c r="H92" s="134">
        <f t="shared" si="1"/>
        <v>64.309764309764304</v>
      </c>
      <c r="I92" s="132" t="s">
        <v>62</v>
      </c>
      <c r="K92">
        <v>19800000</v>
      </c>
      <c r="L92">
        <v>38200000</v>
      </c>
      <c r="M92" s="109">
        <f t="shared" si="6"/>
        <v>0</v>
      </c>
    </row>
    <row r="93" spans="1:13" ht="43.5" customHeight="1">
      <c r="A93" s="132"/>
      <c r="B93" s="75" t="s">
        <v>395</v>
      </c>
      <c r="C93" s="87">
        <v>79800000</v>
      </c>
      <c r="D93" s="87">
        <v>43000000</v>
      </c>
      <c r="E93" s="76">
        <v>0</v>
      </c>
      <c r="F93" s="131">
        <f t="shared" si="8"/>
        <v>43000000</v>
      </c>
      <c r="G93" s="131">
        <f t="shared" si="9"/>
        <v>36800000</v>
      </c>
      <c r="H93" s="134">
        <f t="shared" si="1"/>
        <v>53.884711779448622</v>
      </c>
      <c r="I93" s="132" t="s">
        <v>62</v>
      </c>
      <c r="K93">
        <v>39400000</v>
      </c>
      <c r="L93">
        <v>43000000</v>
      </c>
      <c r="M93" s="109">
        <f t="shared" si="6"/>
        <v>0</v>
      </c>
    </row>
    <row r="94" spans="1:13" ht="35.25" customHeight="1">
      <c r="A94" s="132"/>
      <c r="B94" s="75" t="s">
        <v>396</v>
      </c>
      <c r="C94" s="87">
        <v>90000000</v>
      </c>
      <c r="D94" s="87">
        <v>0</v>
      </c>
      <c r="E94" s="76"/>
      <c r="F94" s="131">
        <f t="shared" si="8"/>
        <v>0</v>
      </c>
      <c r="G94" s="131">
        <f t="shared" si="9"/>
        <v>90000000</v>
      </c>
      <c r="H94" s="134">
        <f t="shared" si="1"/>
        <v>0</v>
      </c>
      <c r="I94" s="132" t="s">
        <v>62</v>
      </c>
      <c r="K94" s="109">
        <f>K93-G93</f>
        <v>2600000</v>
      </c>
      <c r="L94">
        <v>0</v>
      </c>
      <c r="M94" s="109">
        <f t="shared" si="6"/>
        <v>0</v>
      </c>
    </row>
    <row r="95" spans="1:13" ht="42.75" customHeight="1">
      <c r="A95" s="60" t="s">
        <v>79</v>
      </c>
      <c r="B95" s="61" t="s">
        <v>80</v>
      </c>
      <c r="C95" s="91">
        <f>SUM(C96:C106)</f>
        <v>201300000</v>
      </c>
      <c r="D95" s="91">
        <v>44773627</v>
      </c>
      <c r="E95" s="91">
        <f>SUM(E96:E106)</f>
        <v>6155000</v>
      </c>
      <c r="F95" s="131">
        <f>E95+D95</f>
        <v>50928627</v>
      </c>
      <c r="G95" s="131">
        <f>C95-F95</f>
        <v>150371373</v>
      </c>
      <c r="H95" s="134">
        <f t="shared" si="1"/>
        <v>25.29986438152012</v>
      </c>
      <c r="I95" s="132" t="s">
        <v>62</v>
      </c>
      <c r="K95" s="109">
        <f>K93+F93</f>
        <v>82400000</v>
      </c>
      <c r="L95">
        <v>44773627</v>
      </c>
      <c r="M95" s="109">
        <f t="shared" si="6"/>
        <v>0</v>
      </c>
    </row>
    <row r="96" spans="1:13" ht="37.5" customHeight="1">
      <c r="A96" s="55" t="s">
        <v>55</v>
      </c>
      <c r="B96" s="56" t="s">
        <v>431</v>
      </c>
      <c r="C96" s="87">
        <v>24000000</v>
      </c>
      <c r="D96" s="87">
        <v>3350000</v>
      </c>
      <c r="E96" s="131">
        <v>0</v>
      </c>
      <c r="F96" s="131">
        <f t="shared" si="2"/>
        <v>3350000</v>
      </c>
      <c r="G96" s="131">
        <f t="shared" si="0"/>
        <v>20650000</v>
      </c>
      <c r="H96" s="134">
        <f t="shared" si="1"/>
        <v>13.958333333333334</v>
      </c>
      <c r="I96" s="132" t="s">
        <v>62</v>
      </c>
      <c r="L96">
        <v>3350000</v>
      </c>
      <c r="M96" s="109">
        <f t="shared" si="6"/>
        <v>0</v>
      </c>
    </row>
    <row r="97" spans="1:13" ht="36.75" customHeight="1">
      <c r="A97" s="55" t="s">
        <v>55</v>
      </c>
      <c r="B97" s="56" t="s">
        <v>397</v>
      </c>
      <c r="C97" s="87">
        <v>28000000</v>
      </c>
      <c r="D97" s="87">
        <v>0</v>
      </c>
      <c r="E97" s="131"/>
      <c r="F97" s="131">
        <f t="shared" si="2"/>
        <v>0</v>
      </c>
      <c r="G97" s="131">
        <f t="shared" si="0"/>
        <v>28000000</v>
      </c>
      <c r="H97" s="134">
        <f t="shared" si="1"/>
        <v>0</v>
      </c>
      <c r="I97" s="132" t="s">
        <v>62</v>
      </c>
      <c r="L97">
        <v>0</v>
      </c>
      <c r="M97" s="109">
        <f t="shared" si="6"/>
        <v>0</v>
      </c>
    </row>
    <row r="98" spans="1:13" ht="39.75" customHeight="1">
      <c r="A98" s="55" t="s">
        <v>55</v>
      </c>
      <c r="B98" s="56" t="s">
        <v>106</v>
      </c>
      <c r="C98" s="87">
        <v>21000000</v>
      </c>
      <c r="D98" s="87">
        <v>4400000</v>
      </c>
      <c r="E98" s="76">
        <v>150000</v>
      </c>
      <c r="F98" s="131">
        <f t="shared" si="2"/>
        <v>4550000</v>
      </c>
      <c r="G98" s="131">
        <f t="shared" si="0"/>
        <v>16450000</v>
      </c>
      <c r="H98" s="134">
        <f t="shared" si="1"/>
        <v>21.666666666666668</v>
      </c>
      <c r="I98" s="132" t="s">
        <v>62</v>
      </c>
      <c r="L98">
        <v>4400000</v>
      </c>
      <c r="M98" s="109">
        <f t="shared" si="6"/>
        <v>0</v>
      </c>
    </row>
    <row r="99" spans="1:13" ht="36" customHeight="1">
      <c r="A99" s="55" t="s">
        <v>55</v>
      </c>
      <c r="B99" s="56" t="s">
        <v>107</v>
      </c>
      <c r="C99" s="87">
        <v>19200000</v>
      </c>
      <c r="D99" s="87">
        <v>3125000</v>
      </c>
      <c r="E99" s="76">
        <v>190000</v>
      </c>
      <c r="F99" s="131">
        <f t="shared" si="2"/>
        <v>3315000</v>
      </c>
      <c r="G99" s="131">
        <f t="shared" si="0"/>
        <v>15885000</v>
      </c>
      <c r="H99" s="134">
        <f t="shared" si="1"/>
        <v>17.265625</v>
      </c>
      <c r="I99" s="132" t="s">
        <v>62</v>
      </c>
      <c r="K99" s="111">
        <v>40200000</v>
      </c>
      <c r="L99">
        <v>3125000</v>
      </c>
      <c r="M99" s="109">
        <f t="shared" si="6"/>
        <v>0</v>
      </c>
    </row>
    <row r="100" spans="1:13" ht="39" customHeight="1">
      <c r="A100" s="55" t="s">
        <v>55</v>
      </c>
      <c r="B100" s="56" t="s">
        <v>108</v>
      </c>
      <c r="C100" s="87">
        <v>14400000</v>
      </c>
      <c r="D100" s="87">
        <v>13588000</v>
      </c>
      <c r="E100" s="76">
        <v>0</v>
      </c>
      <c r="F100" s="131">
        <f t="shared" si="2"/>
        <v>13588000</v>
      </c>
      <c r="G100" s="131">
        <f t="shared" si="0"/>
        <v>812000</v>
      </c>
      <c r="H100" s="134">
        <f t="shared" si="1"/>
        <v>94.3611111111111</v>
      </c>
      <c r="I100" s="132" t="s">
        <v>62</v>
      </c>
      <c r="K100" s="111">
        <v>5375000</v>
      </c>
      <c r="L100">
        <v>13588000</v>
      </c>
      <c r="M100" s="109">
        <f t="shared" si="6"/>
        <v>0</v>
      </c>
    </row>
    <row r="101" spans="1:13" ht="36.75" customHeight="1">
      <c r="A101" s="55" t="s">
        <v>55</v>
      </c>
      <c r="B101" s="56" t="s">
        <v>109</v>
      </c>
      <c r="C101" s="87">
        <v>6000000</v>
      </c>
      <c r="D101" s="87">
        <v>3525000</v>
      </c>
      <c r="E101" s="131">
        <v>0</v>
      </c>
      <c r="F101" s="131">
        <f t="shared" si="2"/>
        <v>3525000</v>
      </c>
      <c r="G101" s="131">
        <f t="shared" si="0"/>
        <v>2475000</v>
      </c>
      <c r="H101" s="134">
        <f t="shared" si="1"/>
        <v>58.75</v>
      </c>
      <c r="I101" s="132" t="s">
        <v>62</v>
      </c>
      <c r="L101">
        <v>3525000</v>
      </c>
      <c r="M101" s="109">
        <f t="shared" si="6"/>
        <v>0</v>
      </c>
    </row>
    <row r="102" spans="1:13" ht="38.25" customHeight="1">
      <c r="A102" s="55" t="s">
        <v>55</v>
      </c>
      <c r="B102" s="56" t="s">
        <v>110</v>
      </c>
      <c r="C102" s="87">
        <v>7200000</v>
      </c>
      <c r="D102" s="87">
        <v>3985627</v>
      </c>
      <c r="E102" s="131"/>
      <c r="F102" s="131">
        <f t="shared" si="2"/>
        <v>3985627</v>
      </c>
      <c r="G102" s="131">
        <f t="shared" si="0"/>
        <v>3214373</v>
      </c>
      <c r="H102" s="134">
        <f t="shared" si="1"/>
        <v>55.355930555555553</v>
      </c>
      <c r="I102" s="132" t="s">
        <v>62</v>
      </c>
      <c r="K102" s="51">
        <f>K99-K100</f>
        <v>34825000</v>
      </c>
      <c r="L102">
        <v>3985627</v>
      </c>
      <c r="M102" s="109">
        <f t="shared" si="6"/>
        <v>0</v>
      </c>
    </row>
    <row r="103" spans="1:13" ht="32.25" customHeight="1">
      <c r="A103" s="55" t="s">
        <v>55</v>
      </c>
      <c r="B103" s="56" t="s">
        <v>111</v>
      </c>
      <c r="C103" s="87">
        <v>10500000</v>
      </c>
      <c r="D103" s="87">
        <v>9500000</v>
      </c>
      <c r="E103" s="76">
        <v>0</v>
      </c>
      <c r="F103" s="131">
        <f t="shared" si="2"/>
        <v>9500000</v>
      </c>
      <c r="G103" s="131">
        <f t="shared" si="0"/>
        <v>1000000</v>
      </c>
      <c r="H103" s="134">
        <f t="shared" si="1"/>
        <v>90.476190476190482</v>
      </c>
      <c r="I103" s="132" t="s">
        <v>62</v>
      </c>
      <c r="L103">
        <v>9500000</v>
      </c>
      <c r="M103" s="109">
        <f t="shared" si="6"/>
        <v>0</v>
      </c>
    </row>
    <row r="104" spans="1:13" ht="41.25" customHeight="1">
      <c r="A104" s="55" t="s">
        <v>55</v>
      </c>
      <c r="B104" s="56" t="s">
        <v>112</v>
      </c>
      <c r="C104" s="87">
        <v>9000000</v>
      </c>
      <c r="D104" s="87">
        <v>3300000</v>
      </c>
      <c r="E104" s="76"/>
      <c r="F104" s="131">
        <f t="shared" si="2"/>
        <v>3300000</v>
      </c>
      <c r="G104" s="131">
        <f t="shared" si="0"/>
        <v>5700000</v>
      </c>
      <c r="H104" s="134">
        <f t="shared" si="1"/>
        <v>36.666666666666664</v>
      </c>
      <c r="I104" s="132" t="s">
        <v>62</v>
      </c>
      <c r="L104">
        <v>3300000</v>
      </c>
      <c r="M104" s="109">
        <f t="shared" si="6"/>
        <v>0</v>
      </c>
    </row>
    <row r="105" spans="1:13" ht="52.5" customHeight="1">
      <c r="A105" s="55"/>
      <c r="B105" s="75" t="s">
        <v>398</v>
      </c>
      <c r="C105" s="87">
        <v>20000000</v>
      </c>
      <c r="D105" s="87">
        <v>3965000</v>
      </c>
      <c r="E105" s="76">
        <v>2350000</v>
      </c>
      <c r="F105" s="131">
        <f t="shared" si="2"/>
        <v>6315000</v>
      </c>
      <c r="G105" s="131">
        <f t="shared" si="0"/>
        <v>13685000</v>
      </c>
      <c r="H105" s="134">
        <f t="shared" si="1"/>
        <v>31.574999999999996</v>
      </c>
      <c r="I105" s="132" t="s">
        <v>62</v>
      </c>
      <c r="K105">
        <v>2315000</v>
      </c>
      <c r="L105">
        <v>3965000</v>
      </c>
      <c r="M105" s="109">
        <f t="shared" si="6"/>
        <v>0</v>
      </c>
    </row>
    <row r="106" spans="1:13" ht="51.75" customHeight="1">
      <c r="A106" s="55"/>
      <c r="B106" s="75" t="s">
        <v>399</v>
      </c>
      <c r="C106" s="87">
        <v>42000000</v>
      </c>
      <c r="D106" s="87">
        <v>0</v>
      </c>
      <c r="E106" s="76">
        <v>3465000</v>
      </c>
      <c r="F106" s="131">
        <f t="shared" ref="F106:F169" si="10">E106+D106</f>
        <v>3465000</v>
      </c>
      <c r="G106" s="131">
        <f t="shared" si="0"/>
        <v>38535000</v>
      </c>
      <c r="H106" s="134">
        <f t="shared" si="1"/>
        <v>8.25</v>
      </c>
      <c r="I106" s="132" t="s">
        <v>62</v>
      </c>
      <c r="K106" s="109">
        <f>F105+K105</f>
        <v>8630000</v>
      </c>
      <c r="L106">
        <v>0</v>
      </c>
      <c r="M106" s="109">
        <f t="shared" si="6"/>
        <v>0</v>
      </c>
    </row>
    <row r="107" spans="1:13" ht="18.75" customHeight="1">
      <c r="A107" s="62" t="s">
        <v>91</v>
      </c>
      <c r="B107" s="63" t="s">
        <v>92</v>
      </c>
      <c r="C107" s="94">
        <v>26100000</v>
      </c>
      <c r="D107" s="94">
        <v>26100000</v>
      </c>
      <c r="E107" s="94">
        <f>SUM(E108:E108)</f>
        <v>0</v>
      </c>
      <c r="F107" s="136">
        <f t="shared" si="10"/>
        <v>26100000</v>
      </c>
      <c r="G107" s="136">
        <f t="shared" si="0"/>
        <v>0</v>
      </c>
      <c r="H107" s="137">
        <f t="shared" si="1"/>
        <v>100</v>
      </c>
      <c r="I107" s="138" t="s">
        <v>62</v>
      </c>
      <c r="L107">
        <v>26100000</v>
      </c>
      <c r="M107" s="109">
        <f t="shared" si="6"/>
        <v>0</v>
      </c>
    </row>
    <row r="108" spans="1:13" ht="18.75" customHeight="1">
      <c r="A108" s="55" t="s">
        <v>55</v>
      </c>
      <c r="B108" s="56" t="s">
        <v>113</v>
      </c>
      <c r="C108" s="87">
        <v>26100000</v>
      </c>
      <c r="D108" s="87">
        <v>26100000</v>
      </c>
      <c r="E108" s="87"/>
      <c r="F108" s="131">
        <f t="shared" si="10"/>
        <v>26100000</v>
      </c>
      <c r="G108" s="131">
        <f t="shared" ref="G108:G171" si="11">C108-F108</f>
        <v>0</v>
      </c>
      <c r="H108" s="134">
        <f t="shared" ref="H108:H171" si="12">F108/C108*100</f>
        <v>100</v>
      </c>
      <c r="I108" s="132" t="s">
        <v>62</v>
      </c>
      <c r="L108">
        <v>26100000</v>
      </c>
      <c r="M108" s="109">
        <f t="shared" si="6"/>
        <v>0</v>
      </c>
    </row>
    <row r="109" spans="1:13" ht="18.75" customHeight="1">
      <c r="A109" s="66" t="s">
        <v>114</v>
      </c>
      <c r="B109" s="67" t="s">
        <v>115</v>
      </c>
      <c r="C109" s="98">
        <v>33800000</v>
      </c>
      <c r="D109" s="98">
        <v>21450000</v>
      </c>
      <c r="E109" s="87"/>
      <c r="F109" s="131">
        <f t="shared" si="10"/>
        <v>21450000</v>
      </c>
      <c r="G109" s="131">
        <f t="shared" si="11"/>
        <v>12350000</v>
      </c>
      <c r="H109" s="134">
        <f t="shared" si="12"/>
        <v>63.46153846153846</v>
      </c>
      <c r="I109" s="132" t="s">
        <v>62</v>
      </c>
      <c r="L109">
        <v>21450000</v>
      </c>
      <c r="M109" s="109">
        <f t="shared" si="6"/>
        <v>0</v>
      </c>
    </row>
    <row r="110" spans="1:13" ht="18.75" customHeight="1">
      <c r="A110" s="60" t="s">
        <v>72</v>
      </c>
      <c r="B110" s="61" t="s">
        <v>73</v>
      </c>
      <c r="C110" s="91">
        <f>SUM(C111:C113)</f>
        <v>22200000</v>
      </c>
      <c r="D110" s="91">
        <v>15950000</v>
      </c>
      <c r="E110" s="91">
        <f>SUM(E111:E113)</f>
        <v>0</v>
      </c>
      <c r="F110" s="139">
        <f>E110+D110</f>
        <v>15950000</v>
      </c>
      <c r="G110" s="139">
        <f>C110-F110</f>
        <v>6250000</v>
      </c>
      <c r="H110" s="140">
        <f t="shared" si="12"/>
        <v>71.846846846846844</v>
      </c>
      <c r="I110" s="141" t="s">
        <v>62</v>
      </c>
      <c r="L110">
        <v>15950000</v>
      </c>
      <c r="M110" s="109">
        <f t="shared" si="6"/>
        <v>0</v>
      </c>
    </row>
    <row r="111" spans="1:13" ht="18.75" customHeight="1">
      <c r="A111" s="55" t="s">
        <v>55</v>
      </c>
      <c r="B111" s="75" t="s">
        <v>116</v>
      </c>
      <c r="C111" s="133">
        <v>4200000</v>
      </c>
      <c r="D111" s="87">
        <v>1350000</v>
      </c>
      <c r="E111" s="77"/>
      <c r="F111" s="131">
        <f t="shared" si="10"/>
        <v>1350000</v>
      </c>
      <c r="G111" s="131">
        <f t="shared" si="11"/>
        <v>2850000</v>
      </c>
      <c r="H111" s="134">
        <f t="shared" si="12"/>
        <v>32.142857142857146</v>
      </c>
      <c r="I111" s="132" t="s">
        <v>62</v>
      </c>
      <c r="L111">
        <v>1350000</v>
      </c>
      <c r="M111" s="109">
        <f t="shared" si="6"/>
        <v>0</v>
      </c>
    </row>
    <row r="112" spans="1:13" ht="18.75" customHeight="1">
      <c r="A112" s="55" t="s">
        <v>55</v>
      </c>
      <c r="B112" s="75" t="s">
        <v>117</v>
      </c>
      <c r="C112" s="133">
        <v>9600000</v>
      </c>
      <c r="D112" s="87">
        <v>8000000</v>
      </c>
      <c r="E112" s="77"/>
      <c r="F112" s="131">
        <f t="shared" si="10"/>
        <v>8000000</v>
      </c>
      <c r="G112" s="131">
        <f t="shared" si="11"/>
        <v>1600000</v>
      </c>
      <c r="H112" s="134">
        <f t="shared" si="12"/>
        <v>83.333333333333343</v>
      </c>
      <c r="I112" s="132" t="s">
        <v>62</v>
      </c>
      <c r="L112">
        <v>8000000</v>
      </c>
      <c r="M112" s="109">
        <f t="shared" si="6"/>
        <v>0</v>
      </c>
    </row>
    <row r="113" spans="1:13" ht="18.75" customHeight="1">
      <c r="A113" s="55" t="s">
        <v>55</v>
      </c>
      <c r="B113" s="75" t="s">
        <v>118</v>
      </c>
      <c r="C113" s="133">
        <v>8400000</v>
      </c>
      <c r="D113" s="87">
        <v>6600000</v>
      </c>
      <c r="E113" s="76">
        <v>0</v>
      </c>
      <c r="F113" s="131">
        <f t="shared" si="10"/>
        <v>6600000</v>
      </c>
      <c r="G113" s="131">
        <f t="shared" si="11"/>
        <v>1800000</v>
      </c>
      <c r="H113" s="134">
        <f t="shared" si="12"/>
        <v>78.571428571428569</v>
      </c>
      <c r="I113" s="132" t="s">
        <v>62</v>
      </c>
      <c r="L113">
        <v>6600000</v>
      </c>
      <c r="M113" s="109">
        <f t="shared" si="6"/>
        <v>0</v>
      </c>
    </row>
    <row r="114" spans="1:13" ht="18.75" customHeight="1">
      <c r="A114" s="60" t="s">
        <v>79</v>
      </c>
      <c r="B114" s="61" t="s">
        <v>80</v>
      </c>
      <c r="C114" s="91">
        <f>SUM(C115:C117)</f>
        <v>11600000</v>
      </c>
      <c r="D114" s="91">
        <v>5500000</v>
      </c>
      <c r="E114" s="76"/>
      <c r="F114" s="131">
        <f t="shared" si="10"/>
        <v>5500000</v>
      </c>
      <c r="G114" s="131">
        <f t="shared" si="11"/>
        <v>6100000</v>
      </c>
      <c r="H114" s="134">
        <f t="shared" si="12"/>
        <v>47.413793103448278</v>
      </c>
      <c r="I114" s="132" t="s">
        <v>62</v>
      </c>
      <c r="L114">
        <v>5500000</v>
      </c>
      <c r="M114" s="109">
        <f t="shared" si="6"/>
        <v>0</v>
      </c>
    </row>
    <row r="115" spans="1:13" ht="18.75" customHeight="1">
      <c r="A115" s="55" t="s">
        <v>55</v>
      </c>
      <c r="B115" s="56" t="s">
        <v>119</v>
      </c>
      <c r="C115" s="87">
        <v>2800000</v>
      </c>
      <c r="D115" s="87">
        <v>900000</v>
      </c>
      <c r="E115" s="77"/>
      <c r="F115" s="131">
        <f>E115+D115</f>
        <v>900000</v>
      </c>
      <c r="G115" s="131">
        <f t="shared" si="11"/>
        <v>1900000</v>
      </c>
      <c r="H115" s="134">
        <f>F115/C117*100</f>
        <v>28.125</v>
      </c>
      <c r="I115" s="132" t="s">
        <v>62</v>
      </c>
      <c r="L115">
        <v>900000</v>
      </c>
      <c r="M115" s="109">
        <f t="shared" si="6"/>
        <v>0</v>
      </c>
    </row>
    <row r="116" spans="1:13" ht="18.75" customHeight="1">
      <c r="A116" s="55" t="s">
        <v>55</v>
      </c>
      <c r="B116" s="56" t="s">
        <v>120</v>
      </c>
      <c r="C116" s="87">
        <v>5600000</v>
      </c>
      <c r="D116" s="87">
        <v>1400000</v>
      </c>
      <c r="E116" s="77"/>
      <c r="F116" s="131">
        <f t="shared" si="10"/>
        <v>1400000</v>
      </c>
      <c r="G116" s="131">
        <f t="shared" si="11"/>
        <v>4200000</v>
      </c>
      <c r="H116" s="134">
        <f t="shared" si="12"/>
        <v>25</v>
      </c>
      <c r="I116" s="132" t="s">
        <v>62</v>
      </c>
      <c r="L116">
        <v>1400000</v>
      </c>
      <c r="M116" s="109">
        <f t="shared" si="6"/>
        <v>0</v>
      </c>
    </row>
    <row r="117" spans="1:13" ht="18.75" customHeight="1">
      <c r="A117" s="55" t="s">
        <v>55</v>
      </c>
      <c r="B117" s="56" t="s">
        <v>121</v>
      </c>
      <c r="C117" s="87">
        <v>3200000</v>
      </c>
      <c r="D117" s="87">
        <v>3200000</v>
      </c>
      <c r="E117" s="77"/>
      <c r="F117" s="131">
        <f>E117+D117</f>
        <v>3200000</v>
      </c>
      <c r="G117" s="131">
        <f t="shared" si="11"/>
        <v>0</v>
      </c>
      <c r="H117" s="134">
        <f t="shared" si="12"/>
        <v>100</v>
      </c>
      <c r="I117" s="132" t="s">
        <v>62</v>
      </c>
      <c r="L117">
        <v>3200000</v>
      </c>
      <c r="M117" s="109">
        <f t="shared" si="6"/>
        <v>0</v>
      </c>
    </row>
    <row r="118" spans="1:13" ht="18.75" customHeight="1">
      <c r="A118" s="66" t="s">
        <v>122</v>
      </c>
      <c r="B118" s="67" t="s">
        <v>123</v>
      </c>
      <c r="C118" s="98">
        <f>C119+C123</f>
        <v>27950000</v>
      </c>
      <c r="D118" s="98">
        <v>15850000</v>
      </c>
      <c r="E118" s="98">
        <f>E119+E123</f>
        <v>0</v>
      </c>
      <c r="F118" s="131">
        <f>E118+D118</f>
        <v>15850000</v>
      </c>
      <c r="G118" s="131">
        <f>C118-F118</f>
        <v>12100000</v>
      </c>
      <c r="H118" s="134">
        <f t="shared" si="12"/>
        <v>56.708407871198574</v>
      </c>
      <c r="I118" s="132" t="s">
        <v>62</v>
      </c>
      <c r="L118">
        <v>15850000</v>
      </c>
      <c r="M118" s="109">
        <f t="shared" si="6"/>
        <v>0</v>
      </c>
    </row>
    <row r="119" spans="1:13">
      <c r="A119" s="60" t="s">
        <v>72</v>
      </c>
      <c r="B119" s="61" t="s">
        <v>73</v>
      </c>
      <c r="C119" s="91">
        <f>SUM(C120:C122)</f>
        <v>24950000</v>
      </c>
      <c r="D119" s="91">
        <v>12950000</v>
      </c>
      <c r="E119" s="91">
        <f>SUM(E120:E122)</f>
        <v>0</v>
      </c>
      <c r="F119" s="131">
        <f>E119+D119</f>
        <v>12950000</v>
      </c>
      <c r="G119" s="131">
        <f>C119-F119</f>
        <v>12000000</v>
      </c>
      <c r="H119" s="134">
        <f t="shared" si="12"/>
        <v>51.903807615230455</v>
      </c>
      <c r="I119" s="132" t="s">
        <v>62</v>
      </c>
      <c r="L119">
        <v>12950000</v>
      </c>
      <c r="M119" s="109">
        <f t="shared" si="6"/>
        <v>0</v>
      </c>
    </row>
    <row r="120" spans="1:13" ht="28.5">
      <c r="A120" s="55" t="s">
        <v>55</v>
      </c>
      <c r="B120" s="75" t="s">
        <v>290</v>
      </c>
      <c r="C120" s="87">
        <v>10750000</v>
      </c>
      <c r="D120" s="87">
        <v>7650000</v>
      </c>
      <c r="E120" s="87">
        <v>0</v>
      </c>
      <c r="F120" s="131">
        <f t="shared" si="10"/>
        <v>7650000</v>
      </c>
      <c r="G120" s="131">
        <f t="shared" si="11"/>
        <v>3100000</v>
      </c>
      <c r="H120" s="134">
        <f t="shared" si="12"/>
        <v>71.16279069767441</v>
      </c>
      <c r="I120" s="132" t="s">
        <v>62</v>
      </c>
      <c r="L120">
        <v>7650000</v>
      </c>
      <c r="M120" s="109">
        <f t="shared" si="6"/>
        <v>0</v>
      </c>
    </row>
    <row r="121" spans="1:13" ht="33.75" customHeight="1">
      <c r="A121" s="55"/>
      <c r="B121" s="75" t="s">
        <v>291</v>
      </c>
      <c r="C121" s="87">
        <v>4200000</v>
      </c>
      <c r="D121" s="87">
        <v>2100000</v>
      </c>
      <c r="E121" s="87">
        <v>0</v>
      </c>
      <c r="F121" s="131">
        <f t="shared" si="10"/>
        <v>2100000</v>
      </c>
      <c r="G121" s="131">
        <f t="shared" si="11"/>
        <v>2100000</v>
      </c>
      <c r="H121" s="134">
        <f t="shared" si="12"/>
        <v>50</v>
      </c>
      <c r="I121" s="132" t="s">
        <v>62</v>
      </c>
      <c r="L121">
        <v>2100000</v>
      </c>
      <c r="M121" s="109">
        <f t="shared" si="6"/>
        <v>0</v>
      </c>
    </row>
    <row r="122" spans="1:13" ht="35.25" customHeight="1">
      <c r="A122" s="55" t="s">
        <v>55</v>
      </c>
      <c r="B122" s="75" t="s">
        <v>292</v>
      </c>
      <c r="C122" s="87">
        <v>10000000</v>
      </c>
      <c r="D122" s="87">
        <v>3200000</v>
      </c>
      <c r="E122" s="87">
        <v>0</v>
      </c>
      <c r="F122" s="131">
        <f t="shared" si="10"/>
        <v>3200000</v>
      </c>
      <c r="G122" s="131">
        <f t="shared" si="11"/>
        <v>6800000</v>
      </c>
      <c r="H122" s="134">
        <f t="shared" si="12"/>
        <v>32</v>
      </c>
      <c r="I122" s="132" t="s">
        <v>62</v>
      </c>
      <c r="L122">
        <v>3200000</v>
      </c>
      <c r="M122" s="109">
        <f t="shared" si="6"/>
        <v>0</v>
      </c>
    </row>
    <row r="123" spans="1:13" ht="39" customHeight="1">
      <c r="A123" s="60" t="s">
        <v>79</v>
      </c>
      <c r="B123" s="61" t="s">
        <v>80</v>
      </c>
      <c r="C123" s="91">
        <f>SUM(C124:C125)</f>
        <v>3000000</v>
      </c>
      <c r="D123" s="91">
        <v>2900000</v>
      </c>
      <c r="E123" s="91">
        <f>SUM(E124:E125)</f>
        <v>0</v>
      </c>
      <c r="F123" s="131">
        <f t="shared" si="10"/>
        <v>2900000</v>
      </c>
      <c r="G123" s="131">
        <f t="shared" si="11"/>
        <v>100000</v>
      </c>
      <c r="H123" s="134">
        <f t="shared" si="12"/>
        <v>96.666666666666671</v>
      </c>
      <c r="I123" s="132" t="s">
        <v>62</v>
      </c>
      <c r="L123">
        <v>2900000</v>
      </c>
      <c r="M123" s="109">
        <f t="shared" si="6"/>
        <v>0</v>
      </c>
    </row>
    <row r="124" spans="1:13" ht="28.5">
      <c r="A124" s="55" t="s">
        <v>55</v>
      </c>
      <c r="B124" s="56" t="s">
        <v>124</v>
      </c>
      <c r="C124" s="87">
        <v>600000</v>
      </c>
      <c r="D124" s="87">
        <v>600000</v>
      </c>
      <c r="E124" s="77"/>
      <c r="F124" s="131">
        <f t="shared" si="10"/>
        <v>600000</v>
      </c>
      <c r="G124" s="131">
        <f t="shared" si="11"/>
        <v>0</v>
      </c>
      <c r="H124" s="134">
        <f t="shared" si="12"/>
        <v>100</v>
      </c>
      <c r="I124" s="132" t="s">
        <v>62</v>
      </c>
      <c r="L124">
        <v>600000</v>
      </c>
      <c r="M124" s="109">
        <f t="shared" si="6"/>
        <v>0</v>
      </c>
    </row>
    <row r="125" spans="1:13" ht="38.25" customHeight="1">
      <c r="A125" s="55" t="s">
        <v>55</v>
      </c>
      <c r="B125" s="56" t="s">
        <v>125</v>
      </c>
      <c r="C125" s="87">
        <v>2400000</v>
      </c>
      <c r="D125" s="87">
        <v>2300000</v>
      </c>
      <c r="E125" s="77"/>
      <c r="F125" s="131">
        <f t="shared" si="10"/>
        <v>2300000</v>
      </c>
      <c r="G125" s="131">
        <f t="shared" si="11"/>
        <v>100000</v>
      </c>
      <c r="H125" s="134">
        <f t="shared" si="12"/>
        <v>95.833333333333343</v>
      </c>
      <c r="I125" s="132" t="s">
        <v>62</v>
      </c>
      <c r="L125">
        <v>2300000</v>
      </c>
      <c r="M125" s="109">
        <f t="shared" si="6"/>
        <v>0</v>
      </c>
    </row>
    <row r="126" spans="1:13" ht="38.25" customHeight="1">
      <c r="A126" s="66" t="s">
        <v>126</v>
      </c>
      <c r="B126" s="67" t="s">
        <v>127</v>
      </c>
      <c r="C126" s="98">
        <f>C127+C131</f>
        <v>18100000</v>
      </c>
      <c r="D126" s="98">
        <v>13750000</v>
      </c>
      <c r="E126" s="99"/>
      <c r="F126" s="131">
        <f t="shared" si="10"/>
        <v>13750000</v>
      </c>
      <c r="G126" s="131">
        <f t="shared" si="11"/>
        <v>4350000</v>
      </c>
      <c r="H126" s="134">
        <f t="shared" si="12"/>
        <v>75.966850828729278</v>
      </c>
      <c r="I126" s="132" t="s">
        <v>62</v>
      </c>
      <c r="L126">
        <v>13750000</v>
      </c>
      <c r="M126" s="109">
        <f t="shared" si="6"/>
        <v>0</v>
      </c>
    </row>
    <row r="127" spans="1:13" ht="18.75" customHeight="1">
      <c r="A127" s="60" t="s">
        <v>72</v>
      </c>
      <c r="B127" s="61" t="s">
        <v>73</v>
      </c>
      <c r="C127" s="91">
        <f>SUM(C128:C130)</f>
        <v>16100000</v>
      </c>
      <c r="D127" s="91">
        <v>11750000</v>
      </c>
      <c r="E127" s="91">
        <f>SUM(E128:E130)</f>
        <v>0</v>
      </c>
      <c r="F127" s="131">
        <f t="shared" si="10"/>
        <v>11750000</v>
      </c>
      <c r="G127" s="131">
        <f t="shared" si="11"/>
        <v>4350000</v>
      </c>
      <c r="H127" s="134">
        <f t="shared" si="12"/>
        <v>72.981366459627324</v>
      </c>
      <c r="I127" s="132" t="s">
        <v>62</v>
      </c>
      <c r="L127">
        <v>11750000</v>
      </c>
      <c r="M127" s="109">
        <f t="shared" si="6"/>
        <v>0</v>
      </c>
    </row>
    <row r="128" spans="1:13" ht="18.75" customHeight="1">
      <c r="A128" s="55" t="s">
        <v>55</v>
      </c>
      <c r="B128" s="75" t="s">
        <v>128</v>
      </c>
      <c r="C128" s="87">
        <v>10000000</v>
      </c>
      <c r="D128" s="87">
        <v>9250000</v>
      </c>
      <c r="E128" s="131">
        <v>0</v>
      </c>
      <c r="F128" s="131">
        <f t="shared" si="10"/>
        <v>9250000</v>
      </c>
      <c r="G128" s="131">
        <f t="shared" si="11"/>
        <v>750000</v>
      </c>
      <c r="H128" s="134">
        <f t="shared" si="12"/>
        <v>92.5</v>
      </c>
      <c r="I128" s="132" t="s">
        <v>62</v>
      </c>
      <c r="L128">
        <v>9250000</v>
      </c>
      <c r="M128" s="109">
        <f t="shared" si="6"/>
        <v>0</v>
      </c>
    </row>
    <row r="129" spans="1:13" ht="18.75" customHeight="1">
      <c r="A129" s="55" t="s">
        <v>55</v>
      </c>
      <c r="B129" s="75" t="s">
        <v>117</v>
      </c>
      <c r="C129" s="87">
        <v>3600000</v>
      </c>
      <c r="D129" s="87">
        <v>0</v>
      </c>
      <c r="E129" s="131"/>
      <c r="F129" s="131">
        <f t="shared" si="10"/>
        <v>0</v>
      </c>
      <c r="G129" s="131">
        <f t="shared" si="11"/>
        <v>3600000</v>
      </c>
      <c r="H129" s="134">
        <f t="shared" si="12"/>
        <v>0</v>
      </c>
      <c r="I129" s="132" t="s">
        <v>62</v>
      </c>
      <c r="L129">
        <v>0</v>
      </c>
      <c r="M129" s="109">
        <f t="shared" si="6"/>
        <v>0</v>
      </c>
    </row>
    <row r="130" spans="1:13" ht="18.75" customHeight="1">
      <c r="A130" s="55"/>
      <c r="B130" s="75" t="s">
        <v>293</v>
      </c>
      <c r="C130" s="87">
        <v>2500000</v>
      </c>
      <c r="D130" s="87">
        <v>2500000</v>
      </c>
      <c r="E130" s="131">
        <v>0</v>
      </c>
      <c r="F130" s="131">
        <f t="shared" si="10"/>
        <v>2500000</v>
      </c>
      <c r="G130" s="131">
        <f t="shared" si="11"/>
        <v>0</v>
      </c>
      <c r="H130" s="134">
        <f t="shared" si="12"/>
        <v>100</v>
      </c>
      <c r="I130" s="132" t="s">
        <v>62</v>
      </c>
      <c r="L130">
        <v>2500000</v>
      </c>
      <c r="M130" s="109">
        <f t="shared" si="6"/>
        <v>0</v>
      </c>
    </row>
    <row r="131" spans="1:13" ht="18.75" customHeight="1">
      <c r="A131" s="60" t="s">
        <v>79</v>
      </c>
      <c r="B131" s="61" t="s">
        <v>80</v>
      </c>
      <c r="C131" s="91">
        <f>SUM(C132:C133)</f>
        <v>2000000</v>
      </c>
      <c r="D131" s="91">
        <v>2000000</v>
      </c>
      <c r="E131" s="91">
        <f>SUM(E132:E133)</f>
        <v>0</v>
      </c>
      <c r="F131" s="131">
        <f t="shared" si="10"/>
        <v>2000000</v>
      </c>
      <c r="G131" s="131">
        <f t="shared" si="11"/>
        <v>0</v>
      </c>
      <c r="H131" s="134">
        <f t="shared" si="12"/>
        <v>100</v>
      </c>
      <c r="I131" s="132" t="s">
        <v>62</v>
      </c>
      <c r="L131">
        <v>2000000</v>
      </c>
      <c r="M131" s="109">
        <f t="shared" si="6"/>
        <v>0</v>
      </c>
    </row>
    <row r="132" spans="1:13" ht="18.75" customHeight="1">
      <c r="A132" s="55" t="s">
        <v>55</v>
      </c>
      <c r="B132" s="75" t="s">
        <v>129</v>
      </c>
      <c r="C132" s="87">
        <v>1500000</v>
      </c>
      <c r="D132" s="87">
        <v>1500000</v>
      </c>
      <c r="E132" s="77"/>
      <c r="F132" s="131">
        <f t="shared" si="10"/>
        <v>1500000</v>
      </c>
      <c r="G132" s="131">
        <f t="shared" si="11"/>
        <v>0</v>
      </c>
      <c r="H132" s="134">
        <f t="shared" si="12"/>
        <v>100</v>
      </c>
      <c r="I132" s="132" t="s">
        <v>62</v>
      </c>
      <c r="L132">
        <v>1500000</v>
      </c>
      <c r="M132" s="109">
        <f t="shared" si="6"/>
        <v>0</v>
      </c>
    </row>
    <row r="133" spans="1:13" ht="18.75" customHeight="1">
      <c r="A133" s="55"/>
      <c r="B133" s="75" t="s">
        <v>294</v>
      </c>
      <c r="C133" s="87">
        <v>500000</v>
      </c>
      <c r="D133" s="87">
        <v>500000</v>
      </c>
      <c r="E133" s="131">
        <v>0</v>
      </c>
      <c r="F133" s="131">
        <f t="shared" si="10"/>
        <v>500000</v>
      </c>
      <c r="G133" s="131">
        <f t="shared" si="11"/>
        <v>0</v>
      </c>
      <c r="H133" s="134">
        <f t="shared" si="12"/>
        <v>100</v>
      </c>
      <c r="I133" s="132" t="s">
        <v>62</v>
      </c>
      <c r="L133">
        <v>500000</v>
      </c>
      <c r="M133" s="109">
        <f t="shared" si="6"/>
        <v>0</v>
      </c>
    </row>
    <row r="134" spans="1:13" ht="18.75" customHeight="1">
      <c r="A134" s="66" t="s">
        <v>130</v>
      </c>
      <c r="B134" s="67" t="s">
        <v>131</v>
      </c>
      <c r="C134" s="98">
        <v>22650000</v>
      </c>
      <c r="D134" s="98">
        <v>14450000</v>
      </c>
      <c r="E134" s="99"/>
      <c r="F134" s="139">
        <f t="shared" si="10"/>
        <v>14450000</v>
      </c>
      <c r="G134" s="139">
        <f t="shared" si="11"/>
        <v>8200000</v>
      </c>
      <c r="H134" s="140">
        <f t="shared" si="12"/>
        <v>63.796909492273734</v>
      </c>
      <c r="I134" s="141" t="s">
        <v>62</v>
      </c>
      <c r="L134" s="81">
        <v>14450000</v>
      </c>
      <c r="M134" s="109">
        <f t="shared" si="6"/>
        <v>0</v>
      </c>
    </row>
    <row r="135" spans="1:13" s="81" customFormat="1" ht="18.75" customHeight="1">
      <c r="A135" s="60" t="s">
        <v>72</v>
      </c>
      <c r="B135" s="61" t="s">
        <v>73</v>
      </c>
      <c r="C135" s="91">
        <f>SUM(C136:C138)</f>
        <v>16550000</v>
      </c>
      <c r="D135" s="91">
        <v>10150000</v>
      </c>
      <c r="E135" s="91">
        <f>SUM(E136:E138)</f>
        <v>0</v>
      </c>
      <c r="F135" s="131">
        <f t="shared" si="10"/>
        <v>10150000</v>
      </c>
      <c r="G135" s="131">
        <f t="shared" si="11"/>
        <v>6400000</v>
      </c>
      <c r="H135" s="134">
        <f t="shared" si="12"/>
        <v>61.329305135951664</v>
      </c>
      <c r="I135" s="132" t="s">
        <v>62</v>
      </c>
      <c r="L135">
        <v>10150000</v>
      </c>
      <c r="M135" s="109">
        <f t="shared" si="6"/>
        <v>0</v>
      </c>
    </row>
    <row r="136" spans="1:13" ht="18.75" customHeight="1">
      <c r="A136" s="55" t="s">
        <v>55</v>
      </c>
      <c r="B136" s="56" t="s">
        <v>132</v>
      </c>
      <c r="C136" s="87">
        <v>4050000</v>
      </c>
      <c r="D136" s="87">
        <v>2850000</v>
      </c>
      <c r="E136" s="76">
        <v>0</v>
      </c>
      <c r="F136" s="131">
        <f t="shared" si="10"/>
        <v>2850000</v>
      </c>
      <c r="G136" s="131">
        <f t="shared" si="11"/>
        <v>1200000</v>
      </c>
      <c r="H136" s="134">
        <f t="shared" si="12"/>
        <v>70.370370370370367</v>
      </c>
      <c r="I136" s="132" t="s">
        <v>62</v>
      </c>
      <c r="K136" s="111">
        <v>150000</v>
      </c>
      <c r="L136">
        <v>2850000</v>
      </c>
      <c r="M136" s="109">
        <f t="shared" si="6"/>
        <v>0</v>
      </c>
    </row>
    <row r="137" spans="1:13" ht="18.75" customHeight="1">
      <c r="A137" s="55" t="s">
        <v>55</v>
      </c>
      <c r="B137" s="56" t="s">
        <v>117</v>
      </c>
      <c r="C137" s="87">
        <v>2000000</v>
      </c>
      <c r="D137" s="87">
        <v>1000000</v>
      </c>
      <c r="E137" s="76"/>
      <c r="F137" s="131">
        <f t="shared" si="10"/>
        <v>1000000</v>
      </c>
      <c r="G137" s="131">
        <f t="shared" si="11"/>
        <v>1000000</v>
      </c>
      <c r="H137" s="134">
        <f t="shared" si="12"/>
        <v>50</v>
      </c>
      <c r="I137" s="132" t="s">
        <v>62</v>
      </c>
      <c r="K137" s="111">
        <f>K136*8</f>
        <v>1200000</v>
      </c>
      <c r="L137">
        <v>1000000</v>
      </c>
      <c r="M137" s="109">
        <f t="shared" si="6"/>
        <v>0</v>
      </c>
    </row>
    <row r="138" spans="1:13" ht="18.75" customHeight="1">
      <c r="A138" s="55" t="s">
        <v>55</v>
      </c>
      <c r="B138" s="56" t="s">
        <v>118</v>
      </c>
      <c r="C138" s="87">
        <v>10500000</v>
      </c>
      <c r="D138" s="87">
        <v>6300000</v>
      </c>
      <c r="E138" s="76">
        <v>0</v>
      </c>
      <c r="F138" s="131">
        <f t="shared" si="10"/>
        <v>6300000</v>
      </c>
      <c r="G138" s="131">
        <f t="shared" si="11"/>
        <v>4200000</v>
      </c>
      <c r="H138" s="134">
        <f t="shared" si="12"/>
        <v>60</v>
      </c>
      <c r="I138" s="132" t="s">
        <v>62</v>
      </c>
      <c r="L138">
        <v>6300000</v>
      </c>
      <c r="M138" s="109">
        <f t="shared" si="6"/>
        <v>0</v>
      </c>
    </row>
    <row r="139" spans="1:13" ht="18.75" customHeight="1">
      <c r="A139" s="60" t="s">
        <v>79</v>
      </c>
      <c r="B139" s="61" t="s">
        <v>80</v>
      </c>
      <c r="C139" s="91">
        <f>SUM(C140:C142)</f>
        <v>5400000</v>
      </c>
      <c r="D139" s="91">
        <v>4300000</v>
      </c>
      <c r="E139" s="91">
        <f>SUM(E140:E142)</f>
        <v>0</v>
      </c>
      <c r="F139" s="131">
        <f t="shared" si="10"/>
        <v>4300000</v>
      </c>
      <c r="G139" s="131">
        <f t="shared" si="11"/>
        <v>1100000</v>
      </c>
      <c r="H139" s="134">
        <f t="shared" si="12"/>
        <v>79.629629629629633</v>
      </c>
      <c r="I139" s="132" t="s">
        <v>62</v>
      </c>
      <c r="L139">
        <v>4300000</v>
      </c>
      <c r="M139" s="109">
        <f t="shared" si="6"/>
        <v>0</v>
      </c>
    </row>
    <row r="140" spans="1:13" ht="18.75" customHeight="1">
      <c r="A140" s="55" t="s">
        <v>55</v>
      </c>
      <c r="B140" s="56" t="s">
        <v>133</v>
      </c>
      <c r="C140" s="87">
        <v>1400000</v>
      </c>
      <c r="D140" s="87">
        <v>1400000</v>
      </c>
      <c r="E140" s="76"/>
      <c r="F140" s="131">
        <f t="shared" si="10"/>
        <v>1400000</v>
      </c>
      <c r="G140" s="131">
        <f t="shared" si="11"/>
        <v>0</v>
      </c>
      <c r="H140" s="134">
        <f t="shared" si="12"/>
        <v>100</v>
      </c>
      <c r="I140" s="132" t="s">
        <v>62</v>
      </c>
      <c r="L140">
        <v>1400000</v>
      </c>
      <c r="M140" s="109">
        <f t="shared" si="6"/>
        <v>0</v>
      </c>
    </row>
    <row r="141" spans="1:13" ht="18.75" customHeight="1">
      <c r="A141" s="55" t="s">
        <v>55</v>
      </c>
      <c r="B141" s="56" t="s">
        <v>134</v>
      </c>
      <c r="C141" s="87">
        <v>2700000</v>
      </c>
      <c r="D141" s="87">
        <v>1700000</v>
      </c>
      <c r="E141" s="76">
        <v>0</v>
      </c>
      <c r="F141" s="131">
        <f t="shared" si="10"/>
        <v>1700000</v>
      </c>
      <c r="G141" s="131">
        <f t="shared" si="11"/>
        <v>1000000</v>
      </c>
      <c r="H141" s="134">
        <f t="shared" si="12"/>
        <v>62.962962962962962</v>
      </c>
      <c r="I141" s="132" t="s">
        <v>62</v>
      </c>
      <c r="L141">
        <v>1700000</v>
      </c>
      <c r="M141" s="109">
        <f t="shared" si="6"/>
        <v>0</v>
      </c>
    </row>
    <row r="142" spans="1:13" ht="18.75" customHeight="1">
      <c r="A142" s="55" t="s">
        <v>55</v>
      </c>
      <c r="B142" s="56" t="s">
        <v>135</v>
      </c>
      <c r="C142" s="87">
        <v>1300000</v>
      </c>
      <c r="D142" s="87">
        <v>1200000</v>
      </c>
      <c r="E142" s="77"/>
      <c r="F142" s="131">
        <f t="shared" si="10"/>
        <v>1200000</v>
      </c>
      <c r="G142" s="131">
        <f t="shared" si="11"/>
        <v>100000</v>
      </c>
      <c r="H142" s="134">
        <f t="shared" si="12"/>
        <v>92.307692307692307</v>
      </c>
      <c r="I142" s="132" t="s">
        <v>62</v>
      </c>
      <c r="L142">
        <v>1200000</v>
      </c>
      <c r="M142" s="109">
        <f t="shared" si="6"/>
        <v>0</v>
      </c>
    </row>
    <row r="143" spans="1:13" ht="18.75" customHeight="1">
      <c r="A143" s="66" t="s">
        <v>136</v>
      </c>
      <c r="B143" s="67" t="s">
        <v>137</v>
      </c>
      <c r="C143" s="98">
        <v>31000000</v>
      </c>
      <c r="D143" s="98">
        <v>16800000</v>
      </c>
      <c r="E143" s="99"/>
      <c r="F143" s="139">
        <f t="shared" si="10"/>
        <v>16800000</v>
      </c>
      <c r="G143" s="139">
        <f t="shared" si="11"/>
        <v>14200000</v>
      </c>
      <c r="H143" s="140">
        <f t="shared" si="12"/>
        <v>54.193548387096783</v>
      </c>
      <c r="I143" s="141" t="s">
        <v>62</v>
      </c>
      <c r="L143" s="81">
        <v>16800000</v>
      </c>
      <c r="M143" s="109">
        <f t="shared" ref="M143:M206" si="13">D143-L143</f>
        <v>0</v>
      </c>
    </row>
    <row r="144" spans="1:13" s="81" customFormat="1" ht="18" customHeight="1">
      <c r="A144" s="60" t="s">
        <v>72</v>
      </c>
      <c r="B144" s="61" t="s">
        <v>73</v>
      </c>
      <c r="C144" s="91">
        <f>SUM(C145:C147)</f>
        <v>12900000</v>
      </c>
      <c r="D144" s="91">
        <v>9150000</v>
      </c>
      <c r="E144" s="131">
        <f>SUM(E145:E147)</f>
        <v>0</v>
      </c>
      <c r="F144" s="131">
        <f>E144+D144</f>
        <v>9150000</v>
      </c>
      <c r="G144" s="131">
        <f t="shared" si="11"/>
        <v>3750000</v>
      </c>
      <c r="H144" s="134">
        <f t="shared" si="12"/>
        <v>70.930232558139537</v>
      </c>
      <c r="I144" s="132" t="s">
        <v>62</v>
      </c>
      <c r="L144">
        <v>9150000</v>
      </c>
      <c r="M144" s="109">
        <f t="shared" si="13"/>
        <v>0</v>
      </c>
    </row>
    <row r="145" spans="1:13" ht="18.75" customHeight="1">
      <c r="A145" s="55" t="s">
        <v>55</v>
      </c>
      <c r="B145" s="56" t="s">
        <v>132</v>
      </c>
      <c r="C145" s="87">
        <v>5100000</v>
      </c>
      <c r="D145" s="87">
        <v>3150000</v>
      </c>
      <c r="E145" s="131">
        <v>0</v>
      </c>
      <c r="F145" s="131">
        <f t="shared" si="10"/>
        <v>3150000</v>
      </c>
      <c r="G145" s="131">
        <f t="shared" si="11"/>
        <v>1950000</v>
      </c>
      <c r="H145" s="134">
        <f t="shared" si="12"/>
        <v>61.764705882352942</v>
      </c>
      <c r="I145" s="132" t="s">
        <v>62</v>
      </c>
      <c r="L145">
        <v>3150000</v>
      </c>
      <c r="M145" s="109">
        <f t="shared" si="13"/>
        <v>0</v>
      </c>
    </row>
    <row r="146" spans="1:13" ht="18.75" customHeight="1">
      <c r="A146" s="55" t="s">
        <v>55</v>
      </c>
      <c r="B146" s="56" t="s">
        <v>138</v>
      </c>
      <c r="C146" s="87">
        <v>1000000</v>
      </c>
      <c r="D146" s="87">
        <v>0</v>
      </c>
      <c r="E146" s="131"/>
      <c r="F146" s="131">
        <f t="shared" si="10"/>
        <v>0</v>
      </c>
      <c r="G146" s="131">
        <f t="shared" si="11"/>
        <v>1000000</v>
      </c>
      <c r="H146" s="134">
        <f t="shared" si="12"/>
        <v>0</v>
      </c>
      <c r="I146" s="132" t="s">
        <v>62</v>
      </c>
      <c r="L146">
        <v>0</v>
      </c>
      <c r="M146" s="109">
        <f t="shared" si="13"/>
        <v>0</v>
      </c>
    </row>
    <row r="147" spans="1:13" ht="18.75" customHeight="1">
      <c r="A147" s="55" t="s">
        <v>55</v>
      </c>
      <c r="B147" s="56" t="s">
        <v>139</v>
      </c>
      <c r="C147" s="87">
        <v>6800000</v>
      </c>
      <c r="D147" s="87">
        <v>6000000</v>
      </c>
      <c r="E147" s="77"/>
      <c r="F147" s="131">
        <f t="shared" si="10"/>
        <v>6000000</v>
      </c>
      <c r="G147" s="131">
        <f t="shared" si="11"/>
        <v>800000</v>
      </c>
      <c r="H147" s="134">
        <f t="shared" si="12"/>
        <v>88.235294117647058</v>
      </c>
      <c r="I147" s="132" t="s">
        <v>62</v>
      </c>
      <c r="L147">
        <v>6000000</v>
      </c>
      <c r="M147" s="109">
        <f t="shared" si="13"/>
        <v>0</v>
      </c>
    </row>
    <row r="148" spans="1:13" ht="28.5" customHeight="1">
      <c r="A148" s="60" t="s">
        <v>79</v>
      </c>
      <c r="B148" s="61" t="s">
        <v>80</v>
      </c>
      <c r="C148" s="91">
        <f>SUM(C149:C150)</f>
        <v>8340000</v>
      </c>
      <c r="D148" s="91">
        <v>7650000</v>
      </c>
      <c r="E148" s="91">
        <f>SUM(E149:E150)</f>
        <v>0</v>
      </c>
      <c r="F148" s="131">
        <f t="shared" si="10"/>
        <v>7650000</v>
      </c>
      <c r="G148" s="131">
        <f t="shared" si="11"/>
        <v>690000</v>
      </c>
      <c r="H148" s="134">
        <f t="shared" si="12"/>
        <v>91.72661870503596</v>
      </c>
      <c r="I148" s="132" t="s">
        <v>62</v>
      </c>
      <c r="L148">
        <v>7650000</v>
      </c>
      <c r="M148" s="109">
        <f t="shared" si="13"/>
        <v>0</v>
      </c>
    </row>
    <row r="149" spans="1:13" ht="18.75" customHeight="1">
      <c r="A149" s="55" t="s">
        <v>55</v>
      </c>
      <c r="B149" s="56" t="s">
        <v>140</v>
      </c>
      <c r="C149" s="87">
        <v>4500000</v>
      </c>
      <c r="D149" s="87">
        <v>4500000</v>
      </c>
      <c r="E149" s="77"/>
      <c r="F149" s="131">
        <f t="shared" si="10"/>
        <v>4500000</v>
      </c>
      <c r="G149" s="131">
        <f t="shared" si="11"/>
        <v>0</v>
      </c>
      <c r="H149" s="134">
        <f t="shared" si="12"/>
        <v>100</v>
      </c>
      <c r="I149" s="132" t="s">
        <v>62</v>
      </c>
      <c r="L149">
        <v>4500000</v>
      </c>
      <c r="M149" s="109">
        <f t="shared" si="13"/>
        <v>0</v>
      </c>
    </row>
    <row r="150" spans="1:13" ht="28.5" customHeight="1">
      <c r="A150" s="55" t="s">
        <v>55</v>
      </c>
      <c r="B150" s="56" t="s">
        <v>141</v>
      </c>
      <c r="C150" s="87">
        <v>3840000</v>
      </c>
      <c r="D150" s="87">
        <v>3150000</v>
      </c>
      <c r="E150" s="131">
        <v>0</v>
      </c>
      <c r="F150" s="131">
        <f t="shared" si="10"/>
        <v>3150000</v>
      </c>
      <c r="G150" s="131">
        <f t="shared" si="11"/>
        <v>690000</v>
      </c>
      <c r="H150" s="134">
        <f t="shared" si="12"/>
        <v>82.03125</v>
      </c>
      <c r="I150" s="132" t="s">
        <v>62</v>
      </c>
      <c r="L150">
        <v>3150000</v>
      </c>
      <c r="M150" s="109">
        <f t="shared" si="13"/>
        <v>0</v>
      </c>
    </row>
    <row r="151" spans="1:13" ht="18.75" customHeight="1">
      <c r="A151" s="66" t="s">
        <v>142</v>
      </c>
      <c r="B151" s="67" t="s">
        <v>143</v>
      </c>
      <c r="C151" s="98">
        <f>C152+C156</f>
        <v>52900000</v>
      </c>
      <c r="D151" s="98">
        <v>37450000</v>
      </c>
      <c r="E151" s="99"/>
      <c r="F151" s="131">
        <f t="shared" si="10"/>
        <v>37450000</v>
      </c>
      <c r="G151" s="131">
        <f t="shared" si="11"/>
        <v>15450000</v>
      </c>
      <c r="H151" s="134">
        <f t="shared" si="12"/>
        <v>70.793950850661631</v>
      </c>
      <c r="I151" s="132" t="s">
        <v>62</v>
      </c>
      <c r="L151">
        <v>37450000</v>
      </c>
      <c r="M151" s="109">
        <f t="shared" si="13"/>
        <v>0</v>
      </c>
    </row>
    <row r="152" spans="1:13">
      <c r="A152" s="60" t="s">
        <v>72</v>
      </c>
      <c r="B152" s="61" t="s">
        <v>73</v>
      </c>
      <c r="C152" s="91">
        <f>SUM(C153:C155)</f>
        <v>44800000</v>
      </c>
      <c r="D152" s="91">
        <v>29650000</v>
      </c>
      <c r="E152" s="91">
        <f>SUM(E153:E155)</f>
        <v>0</v>
      </c>
      <c r="F152" s="131">
        <f t="shared" si="10"/>
        <v>29650000</v>
      </c>
      <c r="G152" s="131">
        <f>C152-F152</f>
        <v>15150000</v>
      </c>
      <c r="H152" s="134">
        <f t="shared" si="12"/>
        <v>66.183035714285708</v>
      </c>
      <c r="I152" s="132" t="s">
        <v>62</v>
      </c>
      <c r="L152">
        <v>29650000</v>
      </c>
      <c r="M152" s="109">
        <f t="shared" si="13"/>
        <v>0</v>
      </c>
    </row>
    <row r="153" spans="1:13" ht="28.5">
      <c r="A153" s="55" t="s">
        <v>55</v>
      </c>
      <c r="B153" s="56" t="s">
        <v>144</v>
      </c>
      <c r="C153" s="87">
        <v>6400000</v>
      </c>
      <c r="D153" s="87">
        <v>3600000</v>
      </c>
      <c r="E153" s="131">
        <v>0</v>
      </c>
      <c r="F153" s="131">
        <f t="shared" si="10"/>
        <v>3600000</v>
      </c>
      <c r="G153" s="131">
        <f t="shared" si="11"/>
        <v>2800000</v>
      </c>
      <c r="H153" s="134">
        <f t="shared" si="12"/>
        <v>56.25</v>
      </c>
      <c r="I153" s="132" t="s">
        <v>62</v>
      </c>
      <c r="L153">
        <v>3600000</v>
      </c>
      <c r="M153" s="109">
        <f t="shared" si="13"/>
        <v>0</v>
      </c>
    </row>
    <row r="154" spans="1:13" ht="28.5">
      <c r="A154" s="55" t="s">
        <v>55</v>
      </c>
      <c r="B154" s="56" t="s">
        <v>145</v>
      </c>
      <c r="C154" s="87">
        <v>24000000</v>
      </c>
      <c r="D154" s="87">
        <v>18550000</v>
      </c>
      <c r="E154" s="131">
        <v>0</v>
      </c>
      <c r="F154" s="131">
        <f t="shared" si="10"/>
        <v>18550000</v>
      </c>
      <c r="G154" s="131">
        <f t="shared" si="11"/>
        <v>5450000</v>
      </c>
      <c r="H154" s="134">
        <f t="shared" si="12"/>
        <v>77.291666666666671</v>
      </c>
      <c r="I154" s="132" t="s">
        <v>62</v>
      </c>
      <c r="L154">
        <v>18550000</v>
      </c>
      <c r="M154" s="109">
        <f t="shared" si="13"/>
        <v>0</v>
      </c>
    </row>
    <row r="155" spans="1:13" ht="28.5">
      <c r="A155" s="55"/>
      <c r="B155" s="56" t="s">
        <v>145</v>
      </c>
      <c r="C155" s="87">
        <v>14400000</v>
      </c>
      <c r="D155" s="87">
        <v>7500000</v>
      </c>
      <c r="E155" s="131">
        <v>0</v>
      </c>
      <c r="F155" s="131">
        <f t="shared" si="10"/>
        <v>7500000</v>
      </c>
      <c r="G155" s="131">
        <f t="shared" si="11"/>
        <v>6900000</v>
      </c>
      <c r="H155" s="134">
        <f t="shared" si="12"/>
        <v>52.083333333333336</v>
      </c>
      <c r="I155" s="132" t="s">
        <v>62</v>
      </c>
      <c r="K155" s="109">
        <f>C155-D155</f>
        <v>6900000</v>
      </c>
      <c r="L155">
        <v>7500000</v>
      </c>
      <c r="M155" s="109">
        <f t="shared" si="13"/>
        <v>0</v>
      </c>
    </row>
    <row r="156" spans="1:13">
      <c r="A156" s="60" t="s">
        <v>79</v>
      </c>
      <c r="B156" s="61" t="s">
        <v>80</v>
      </c>
      <c r="C156" s="91">
        <f>SUM(C157:C157)</f>
        <v>8100000</v>
      </c>
      <c r="D156" s="91">
        <v>7800000</v>
      </c>
      <c r="E156" s="87"/>
      <c r="F156" s="131">
        <f t="shared" si="10"/>
        <v>7800000</v>
      </c>
      <c r="G156" s="131">
        <f t="shared" si="11"/>
        <v>300000</v>
      </c>
      <c r="H156" s="134">
        <f t="shared" si="12"/>
        <v>96.296296296296291</v>
      </c>
      <c r="I156" s="132" t="s">
        <v>62</v>
      </c>
      <c r="K156">
        <v>13800000</v>
      </c>
      <c r="L156">
        <v>7800000</v>
      </c>
      <c r="M156" s="109">
        <f t="shared" si="13"/>
        <v>0</v>
      </c>
    </row>
    <row r="157" spans="1:13" ht="28.5">
      <c r="A157" s="55" t="s">
        <v>55</v>
      </c>
      <c r="B157" s="56" t="s">
        <v>146</v>
      </c>
      <c r="C157" s="87">
        <v>8100000</v>
      </c>
      <c r="D157" s="92">
        <v>7800000</v>
      </c>
      <c r="E157" s="87"/>
      <c r="F157" s="131">
        <f t="shared" si="10"/>
        <v>7800000</v>
      </c>
      <c r="G157" s="131">
        <f t="shared" si="11"/>
        <v>300000</v>
      </c>
      <c r="H157" s="134">
        <f t="shared" si="12"/>
        <v>96.296296296296291</v>
      </c>
      <c r="I157" s="132" t="s">
        <v>62</v>
      </c>
      <c r="L157">
        <v>7800000</v>
      </c>
      <c r="M157" s="109">
        <f t="shared" si="13"/>
        <v>0</v>
      </c>
    </row>
    <row r="158" spans="1:13">
      <c r="A158" s="66" t="s">
        <v>147</v>
      </c>
      <c r="B158" s="67" t="s">
        <v>148</v>
      </c>
      <c r="C158" s="98">
        <v>64130000</v>
      </c>
      <c r="D158" s="98">
        <v>26100000</v>
      </c>
      <c r="E158" s="99"/>
      <c r="F158" s="131">
        <f t="shared" si="10"/>
        <v>26100000</v>
      </c>
      <c r="G158" s="131">
        <f t="shared" si="11"/>
        <v>38030000</v>
      </c>
      <c r="H158" s="134">
        <f t="shared" si="12"/>
        <v>40.698581007328869</v>
      </c>
      <c r="I158" s="132" t="s">
        <v>62</v>
      </c>
      <c r="L158">
        <v>26100000</v>
      </c>
      <c r="M158" s="109">
        <f t="shared" si="13"/>
        <v>0</v>
      </c>
    </row>
    <row r="159" spans="1:13" ht="18.75" customHeight="1">
      <c r="A159" s="60" t="s">
        <v>72</v>
      </c>
      <c r="B159" s="61" t="s">
        <v>73</v>
      </c>
      <c r="C159" s="91">
        <f>SUM(C160:C162)</f>
        <v>40050000</v>
      </c>
      <c r="D159" s="91">
        <v>18350000</v>
      </c>
      <c r="E159" s="91">
        <f>SUM(E160:E162)</f>
        <v>0</v>
      </c>
      <c r="F159" s="131">
        <f t="shared" si="10"/>
        <v>18350000</v>
      </c>
      <c r="G159" s="131">
        <f t="shared" si="11"/>
        <v>21700000</v>
      </c>
      <c r="H159" s="134">
        <f t="shared" si="12"/>
        <v>45.817727840199751</v>
      </c>
      <c r="I159" s="132" t="s">
        <v>62</v>
      </c>
      <c r="L159">
        <v>18350000</v>
      </c>
      <c r="M159" s="109">
        <f t="shared" si="13"/>
        <v>0</v>
      </c>
    </row>
    <row r="160" spans="1:13" ht="18.75" customHeight="1">
      <c r="A160" s="55" t="s">
        <v>55</v>
      </c>
      <c r="B160" s="56" t="s">
        <v>132</v>
      </c>
      <c r="C160" s="87">
        <v>6900000</v>
      </c>
      <c r="D160" s="87">
        <v>4350000</v>
      </c>
      <c r="E160" s="131">
        <v>0</v>
      </c>
      <c r="F160" s="131">
        <f t="shared" si="10"/>
        <v>4350000</v>
      </c>
      <c r="G160" s="131">
        <f t="shared" si="11"/>
        <v>2550000</v>
      </c>
      <c r="H160" s="134">
        <f t="shared" si="12"/>
        <v>63.04347826086957</v>
      </c>
      <c r="I160" s="132" t="s">
        <v>62</v>
      </c>
      <c r="L160">
        <v>4350000</v>
      </c>
      <c r="M160" s="109">
        <f t="shared" si="13"/>
        <v>0</v>
      </c>
    </row>
    <row r="161" spans="1:14" ht="18.75" customHeight="1">
      <c r="A161" s="55" t="s">
        <v>55</v>
      </c>
      <c r="B161" s="56" t="s">
        <v>117</v>
      </c>
      <c r="C161" s="87">
        <v>6400000</v>
      </c>
      <c r="D161" s="87">
        <v>0</v>
      </c>
      <c r="E161" s="131"/>
      <c r="F161" s="131">
        <f t="shared" si="10"/>
        <v>0</v>
      </c>
      <c r="G161" s="131">
        <f t="shared" si="11"/>
        <v>6400000</v>
      </c>
      <c r="H161" s="134">
        <f t="shared" si="12"/>
        <v>0</v>
      </c>
      <c r="I161" s="132" t="s">
        <v>62</v>
      </c>
      <c r="L161">
        <v>0</v>
      </c>
      <c r="M161" s="109">
        <f t="shared" si="13"/>
        <v>0</v>
      </c>
    </row>
    <row r="162" spans="1:14" ht="18.75" customHeight="1">
      <c r="A162" s="55" t="s">
        <v>55</v>
      </c>
      <c r="B162" s="56" t="s">
        <v>118</v>
      </c>
      <c r="C162" s="87">
        <v>26750000</v>
      </c>
      <c r="D162" s="87">
        <v>14000000</v>
      </c>
      <c r="E162" s="131">
        <v>0</v>
      </c>
      <c r="F162" s="131">
        <f t="shared" si="10"/>
        <v>14000000</v>
      </c>
      <c r="G162" s="131">
        <f t="shared" si="11"/>
        <v>12750000</v>
      </c>
      <c r="H162" s="134">
        <f t="shared" si="12"/>
        <v>52.336448598130836</v>
      </c>
      <c r="I162" s="132" t="s">
        <v>62</v>
      </c>
      <c r="L162">
        <v>14000000</v>
      </c>
      <c r="M162" s="109">
        <f t="shared" si="13"/>
        <v>0</v>
      </c>
    </row>
    <row r="163" spans="1:14" ht="18.75" customHeight="1">
      <c r="A163" s="60" t="s">
        <v>79</v>
      </c>
      <c r="B163" s="61" t="s">
        <v>80</v>
      </c>
      <c r="C163" s="91">
        <f>SUM(C164:C165)</f>
        <v>10350000</v>
      </c>
      <c r="D163" s="91">
        <v>7750000</v>
      </c>
      <c r="E163" s="131">
        <f>SUM(E164:E165)</f>
        <v>0</v>
      </c>
      <c r="F163" s="131">
        <f t="shared" si="10"/>
        <v>7750000</v>
      </c>
      <c r="G163" s="131">
        <f t="shared" si="11"/>
        <v>2600000</v>
      </c>
      <c r="H163" s="134">
        <f t="shared" si="12"/>
        <v>74.879227053140099</v>
      </c>
      <c r="I163" s="132" t="s">
        <v>62</v>
      </c>
      <c r="L163">
        <v>7750000</v>
      </c>
      <c r="M163" s="109">
        <f t="shared" si="13"/>
        <v>0</v>
      </c>
    </row>
    <row r="164" spans="1:14" ht="18.75" customHeight="1">
      <c r="A164" s="55" t="s">
        <v>55</v>
      </c>
      <c r="B164" s="56" t="s">
        <v>149</v>
      </c>
      <c r="C164" s="87">
        <v>3750000</v>
      </c>
      <c r="D164" s="87">
        <v>3400000</v>
      </c>
      <c r="E164" s="131"/>
      <c r="F164" s="131">
        <f t="shared" si="10"/>
        <v>3400000</v>
      </c>
      <c r="G164" s="131">
        <f t="shared" si="11"/>
        <v>350000</v>
      </c>
      <c r="H164" s="134">
        <f t="shared" si="12"/>
        <v>90.666666666666657</v>
      </c>
      <c r="I164" s="132" t="s">
        <v>62</v>
      </c>
      <c r="L164">
        <v>3400000</v>
      </c>
      <c r="M164" s="109">
        <f t="shared" si="13"/>
        <v>0</v>
      </c>
    </row>
    <row r="165" spans="1:14" ht="39" customHeight="1">
      <c r="A165" s="55" t="s">
        <v>55</v>
      </c>
      <c r="B165" s="56" t="s">
        <v>134</v>
      </c>
      <c r="C165" s="87">
        <v>6600000</v>
      </c>
      <c r="D165" s="87">
        <v>4350000</v>
      </c>
      <c r="E165" s="131">
        <v>0</v>
      </c>
      <c r="F165" s="131">
        <f t="shared" si="10"/>
        <v>4350000</v>
      </c>
      <c r="G165" s="131">
        <f t="shared" si="11"/>
        <v>2250000</v>
      </c>
      <c r="H165" s="134">
        <f t="shared" si="12"/>
        <v>65.909090909090907</v>
      </c>
      <c r="I165" s="132" t="s">
        <v>62</v>
      </c>
      <c r="L165">
        <v>4350000</v>
      </c>
      <c r="M165" s="109">
        <f t="shared" si="13"/>
        <v>0</v>
      </c>
    </row>
    <row r="166" spans="1:14" ht="18.75" customHeight="1">
      <c r="A166" s="66" t="s">
        <v>150</v>
      </c>
      <c r="B166" s="67" t="s">
        <v>151</v>
      </c>
      <c r="C166" s="98">
        <f>C167</f>
        <v>30000000</v>
      </c>
      <c r="D166" s="98">
        <v>2400000</v>
      </c>
      <c r="E166" s="131"/>
      <c r="F166" s="131">
        <f t="shared" si="10"/>
        <v>2400000</v>
      </c>
      <c r="G166" s="131">
        <f t="shared" si="11"/>
        <v>27600000</v>
      </c>
      <c r="H166" s="134">
        <f t="shared" si="12"/>
        <v>8</v>
      </c>
      <c r="I166" s="132" t="s">
        <v>62</v>
      </c>
      <c r="K166">
        <f>'[1]525115'!$G$17</f>
        <v>1279200</v>
      </c>
      <c r="L166">
        <v>2400000</v>
      </c>
      <c r="M166" s="109">
        <f t="shared" si="13"/>
        <v>0</v>
      </c>
    </row>
    <row r="167" spans="1:14" ht="18.75" customHeight="1">
      <c r="A167" s="60" t="s">
        <v>72</v>
      </c>
      <c r="B167" s="61" t="s">
        <v>73</v>
      </c>
      <c r="C167" s="91">
        <f>SUM(C168:C169)</f>
        <v>30000000</v>
      </c>
      <c r="D167" s="91">
        <v>2400000</v>
      </c>
      <c r="E167" s="91">
        <f>SUM(E168:E169)</f>
        <v>3300000</v>
      </c>
      <c r="F167" s="131">
        <f t="shared" si="10"/>
        <v>5700000</v>
      </c>
      <c r="G167" s="131">
        <f t="shared" si="11"/>
        <v>24300000</v>
      </c>
      <c r="H167" s="134">
        <f t="shared" si="12"/>
        <v>19</v>
      </c>
      <c r="I167" s="132" t="s">
        <v>62</v>
      </c>
      <c r="K167" s="109">
        <f>F106+K166</f>
        <v>4744200</v>
      </c>
      <c r="L167">
        <v>2400000</v>
      </c>
      <c r="M167" s="109">
        <f t="shared" si="13"/>
        <v>0</v>
      </c>
    </row>
    <row r="168" spans="1:14" ht="40.5" customHeight="1">
      <c r="A168" s="55" t="s">
        <v>55</v>
      </c>
      <c r="B168" s="56" t="s">
        <v>152</v>
      </c>
      <c r="C168" s="87">
        <v>25200000</v>
      </c>
      <c r="D168" s="87">
        <v>1800000</v>
      </c>
      <c r="E168" s="76">
        <v>2700000</v>
      </c>
      <c r="F168" s="131">
        <f t="shared" si="10"/>
        <v>4500000</v>
      </c>
      <c r="G168" s="131">
        <f t="shared" si="11"/>
        <v>20700000</v>
      </c>
      <c r="H168" s="134">
        <f t="shared" si="12"/>
        <v>17.857142857142858</v>
      </c>
      <c r="I168" s="132" t="s">
        <v>62</v>
      </c>
      <c r="K168">
        <v>7200000</v>
      </c>
      <c r="L168">
        <v>1800000</v>
      </c>
      <c r="M168" s="109">
        <f t="shared" si="13"/>
        <v>0</v>
      </c>
    </row>
    <row r="169" spans="1:14" ht="28.5" customHeight="1">
      <c r="A169" s="55" t="s">
        <v>55</v>
      </c>
      <c r="B169" s="56" t="s">
        <v>152</v>
      </c>
      <c r="C169" s="87">
        <v>4800000</v>
      </c>
      <c r="D169" s="87">
        <v>600000</v>
      </c>
      <c r="E169" s="76">
        <v>600000</v>
      </c>
      <c r="F169" s="131">
        <f t="shared" si="10"/>
        <v>1200000</v>
      </c>
      <c r="G169" s="131">
        <f t="shared" si="11"/>
        <v>3600000</v>
      </c>
      <c r="H169" s="134">
        <f t="shared" si="12"/>
        <v>25</v>
      </c>
      <c r="I169" s="132" t="s">
        <v>62</v>
      </c>
      <c r="K169">
        <v>4500000</v>
      </c>
      <c r="L169">
        <v>600000</v>
      </c>
      <c r="M169" s="109">
        <f t="shared" si="13"/>
        <v>0</v>
      </c>
    </row>
    <row r="170" spans="1:14" ht="28.5" customHeight="1">
      <c r="A170" s="66" t="s">
        <v>153</v>
      </c>
      <c r="B170" s="67" t="s">
        <v>154</v>
      </c>
      <c r="C170" s="98">
        <f>C171+C175</f>
        <v>65050000</v>
      </c>
      <c r="D170" s="98">
        <v>42100000</v>
      </c>
      <c r="E170" s="99"/>
      <c r="F170" s="131">
        <f>E170+D170</f>
        <v>42100000</v>
      </c>
      <c r="G170" s="131">
        <f t="shared" si="11"/>
        <v>22950000</v>
      </c>
      <c r="H170" s="134">
        <f t="shared" si="12"/>
        <v>64.719446579554187</v>
      </c>
      <c r="I170" s="132" t="s">
        <v>62</v>
      </c>
      <c r="K170">
        <f>SUM(K168:K169)</f>
        <v>11700000</v>
      </c>
      <c r="L170">
        <v>42100000</v>
      </c>
      <c r="M170" s="109">
        <f t="shared" si="13"/>
        <v>0</v>
      </c>
    </row>
    <row r="171" spans="1:14">
      <c r="A171" s="60" t="s">
        <v>72</v>
      </c>
      <c r="B171" s="61" t="s">
        <v>73</v>
      </c>
      <c r="C171" s="91">
        <f>SUM(C172:C174)</f>
        <v>63400000</v>
      </c>
      <c r="D171" s="91">
        <v>40450000</v>
      </c>
      <c r="E171" s="91">
        <f>SUM(E172:E174)</f>
        <v>0</v>
      </c>
      <c r="F171" s="131">
        <f>E171+D171</f>
        <v>40450000</v>
      </c>
      <c r="G171" s="131">
        <f t="shared" si="11"/>
        <v>22950000</v>
      </c>
      <c r="H171" s="134">
        <f t="shared" si="12"/>
        <v>63.801261829653001</v>
      </c>
      <c r="I171" s="132" t="s">
        <v>62</v>
      </c>
      <c r="L171">
        <v>40450000</v>
      </c>
      <c r="M171" s="109">
        <f t="shared" si="13"/>
        <v>0</v>
      </c>
    </row>
    <row r="172" spans="1:14" ht="28.5">
      <c r="A172" s="55" t="s">
        <v>55</v>
      </c>
      <c r="B172" s="56" t="s">
        <v>155</v>
      </c>
      <c r="C172" s="87">
        <v>16200000</v>
      </c>
      <c r="D172" s="87">
        <v>2700000</v>
      </c>
      <c r="E172" s="87">
        <v>0</v>
      </c>
      <c r="F172" s="131">
        <f t="shared" ref="F172:F230" si="14">E172+D172</f>
        <v>2700000</v>
      </c>
      <c r="G172" s="131">
        <f t="shared" ref="G172:G235" si="15">C172-F172</f>
        <v>13500000</v>
      </c>
      <c r="H172" s="134">
        <f t="shared" ref="H172:H235" si="16">F172/C172*100</f>
        <v>16.666666666666664</v>
      </c>
      <c r="I172" s="132" t="s">
        <v>62</v>
      </c>
      <c r="L172" s="204">
        <v>2700000</v>
      </c>
      <c r="M172" s="109">
        <f t="shared" si="13"/>
        <v>0</v>
      </c>
    </row>
    <row r="173" spans="1:14" ht="38.25" customHeight="1">
      <c r="A173" s="55" t="s">
        <v>55</v>
      </c>
      <c r="B173" s="56" t="s">
        <v>118</v>
      </c>
      <c r="C173" s="87">
        <v>25600000</v>
      </c>
      <c r="D173" s="87">
        <v>20950000</v>
      </c>
      <c r="E173" s="87">
        <v>0</v>
      </c>
      <c r="F173" s="131">
        <f t="shared" si="14"/>
        <v>20950000</v>
      </c>
      <c r="G173" s="131">
        <f t="shared" si="15"/>
        <v>4650000</v>
      </c>
      <c r="H173" s="134">
        <f t="shared" si="16"/>
        <v>81.8359375</v>
      </c>
      <c r="I173" s="132" t="s">
        <v>62</v>
      </c>
      <c r="K173" s="204">
        <f>'[2]52BJ.525113'!$G$14</f>
        <v>3400000</v>
      </c>
      <c r="L173" s="204">
        <v>20950000</v>
      </c>
      <c r="M173" s="109">
        <f t="shared" si="13"/>
        <v>0</v>
      </c>
      <c r="N173" s="204">
        <f>L172-M173</f>
        <v>2700000</v>
      </c>
    </row>
    <row r="174" spans="1:14">
      <c r="A174" s="55"/>
      <c r="B174" s="56" t="s">
        <v>118</v>
      </c>
      <c r="C174" s="87">
        <v>21600000</v>
      </c>
      <c r="D174" s="87">
        <v>16800000</v>
      </c>
      <c r="E174" s="87">
        <v>0</v>
      </c>
      <c r="F174" s="131">
        <f t="shared" si="14"/>
        <v>16800000</v>
      </c>
      <c r="G174" s="131">
        <f t="shared" si="15"/>
        <v>4800000</v>
      </c>
      <c r="H174" s="134">
        <f t="shared" si="16"/>
        <v>77.777777777777786</v>
      </c>
      <c r="I174" s="132" t="s">
        <v>62</v>
      </c>
      <c r="K174" s="109">
        <f>'[2]52BJ.525113'!$G$15</f>
        <v>4200000</v>
      </c>
      <c r="L174">
        <v>16800000</v>
      </c>
      <c r="M174" s="109">
        <f t="shared" si="13"/>
        <v>0</v>
      </c>
      <c r="N174" s="204">
        <f>L173-M174</f>
        <v>20950000</v>
      </c>
    </row>
    <row r="175" spans="1:14">
      <c r="A175" s="60" t="s">
        <v>79</v>
      </c>
      <c r="B175" s="61" t="s">
        <v>80</v>
      </c>
      <c r="C175" s="91">
        <f>SUM(C176:C177)</f>
        <v>1650000</v>
      </c>
      <c r="D175" s="91">
        <v>1650000</v>
      </c>
      <c r="E175" s="91">
        <f>SUM(E176:E177)</f>
        <v>0</v>
      </c>
      <c r="F175" s="139">
        <f>D175+E175</f>
        <v>1650000</v>
      </c>
      <c r="G175" s="139">
        <f>C175-F175</f>
        <v>0</v>
      </c>
      <c r="H175" s="140">
        <f t="shared" si="16"/>
        <v>100</v>
      </c>
      <c r="I175" s="141" t="s">
        <v>62</v>
      </c>
      <c r="L175">
        <v>1650000</v>
      </c>
      <c r="M175" s="109">
        <f t="shared" si="13"/>
        <v>0</v>
      </c>
    </row>
    <row r="176" spans="1:14">
      <c r="A176" s="55" t="s">
        <v>55</v>
      </c>
      <c r="B176" s="56" t="s">
        <v>156</v>
      </c>
      <c r="C176" s="87">
        <v>300000</v>
      </c>
      <c r="D176" s="87">
        <v>300000</v>
      </c>
      <c r="E176" s="77"/>
      <c r="F176" s="131">
        <f t="shared" ref="F176:F177" si="17">D176+E176</f>
        <v>300000</v>
      </c>
      <c r="G176" s="131">
        <f t="shared" ref="G176:G177" si="18">C176-F176</f>
        <v>0</v>
      </c>
      <c r="H176" s="134">
        <f t="shared" si="16"/>
        <v>100</v>
      </c>
      <c r="I176" s="132" t="s">
        <v>62</v>
      </c>
      <c r="L176">
        <v>300000</v>
      </c>
      <c r="M176" s="109">
        <f t="shared" si="13"/>
        <v>0</v>
      </c>
    </row>
    <row r="177" spans="1:13">
      <c r="A177" s="55" t="s">
        <v>55</v>
      </c>
      <c r="B177" s="56" t="s">
        <v>157</v>
      </c>
      <c r="C177" s="87">
        <v>1350000</v>
      </c>
      <c r="D177" s="87">
        <v>1350000</v>
      </c>
      <c r="E177" s="77"/>
      <c r="F177" s="131">
        <f t="shared" si="17"/>
        <v>1350000</v>
      </c>
      <c r="G177" s="131">
        <f t="shared" si="18"/>
        <v>0</v>
      </c>
      <c r="H177" s="134">
        <f t="shared" si="16"/>
        <v>100</v>
      </c>
      <c r="I177" s="132" t="s">
        <v>62</v>
      </c>
      <c r="L177">
        <v>1350000</v>
      </c>
      <c r="M177" s="109">
        <f t="shared" si="13"/>
        <v>0</v>
      </c>
    </row>
    <row r="178" spans="1:13">
      <c r="A178" s="66" t="s">
        <v>158</v>
      </c>
      <c r="B178" s="67" t="s">
        <v>159</v>
      </c>
      <c r="C178" s="98">
        <f>C179+C182</f>
        <v>20600000</v>
      </c>
      <c r="D178" s="98">
        <v>3600000</v>
      </c>
      <c r="E178" s="99"/>
      <c r="F178" s="131">
        <f t="shared" si="14"/>
        <v>3600000</v>
      </c>
      <c r="G178" s="131">
        <f t="shared" si="15"/>
        <v>17000000</v>
      </c>
      <c r="H178" s="134">
        <f t="shared" si="16"/>
        <v>17.475728155339805</v>
      </c>
      <c r="I178" s="132" t="s">
        <v>62</v>
      </c>
      <c r="L178">
        <v>3600000</v>
      </c>
      <c r="M178" s="109">
        <f t="shared" si="13"/>
        <v>0</v>
      </c>
    </row>
    <row r="179" spans="1:13" ht="18.75" customHeight="1">
      <c r="A179" s="60" t="s">
        <v>72</v>
      </c>
      <c r="B179" s="61" t="s">
        <v>73</v>
      </c>
      <c r="C179" s="91">
        <f>SUM(C180:C181)</f>
        <v>17600000</v>
      </c>
      <c r="D179" s="91">
        <v>3200000</v>
      </c>
      <c r="E179" s="91">
        <f>SUM(E180:E181)</f>
        <v>0</v>
      </c>
      <c r="F179" s="131">
        <f t="shared" si="14"/>
        <v>3200000</v>
      </c>
      <c r="G179" s="131">
        <f t="shared" si="15"/>
        <v>14400000</v>
      </c>
      <c r="H179" s="134">
        <f t="shared" si="16"/>
        <v>18.181818181818183</v>
      </c>
      <c r="I179" s="132" t="s">
        <v>62</v>
      </c>
      <c r="L179">
        <v>3200000</v>
      </c>
      <c r="M179" s="109">
        <f t="shared" si="13"/>
        <v>0</v>
      </c>
    </row>
    <row r="180" spans="1:13" ht="18.75" customHeight="1">
      <c r="A180" s="55" t="s">
        <v>55</v>
      </c>
      <c r="B180" s="56" t="s">
        <v>160</v>
      </c>
      <c r="C180" s="87">
        <v>3600000</v>
      </c>
      <c r="D180" s="87">
        <v>0</v>
      </c>
      <c r="E180" s="131"/>
      <c r="F180" s="131">
        <f t="shared" si="14"/>
        <v>0</v>
      </c>
      <c r="G180" s="131">
        <f t="shared" si="15"/>
        <v>3600000</v>
      </c>
      <c r="H180" s="134">
        <f t="shared" si="16"/>
        <v>0</v>
      </c>
      <c r="I180" s="132" t="s">
        <v>62</v>
      </c>
      <c r="L180">
        <v>0</v>
      </c>
      <c r="M180" s="109">
        <f t="shared" si="13"/>
        <v>0</v>
      </c>
    </row>
    <row r="181" spans="1:13" ht="18.75" customHeight="1">
      <c r="A181" s="55" t="s">
        <v>55</v>
      </c>
      <c r="B181" s="56" t="s">
        <v>118</v>
      </c>
      <c r="C181" s="87">
        <v>14000000</v>
      </c>
      <c r="D181" s="87">
        <v>3200000</v>
      </c>
      <c r="E181" s="131">
        <v>0</v>
      </c>
      <c r="F181" s="131">
        <f t="shared" si="14"/>
        <v>3200000</v>
      </c>
      <c r="G181" s="131">
        <f t="shared" si="15"/>
        <v>10800000</v>
      </c>
      <c r="H181" s="134">
        <f t="shared" si="16"/>
        <v>22.857142857142858</v>
      </c>
      <c r="I181" s="132" t="s">
        <v>62</v>
      </c>
      <c r="L181">
        <v>3200000</v>
      </c>
      <c r="M181" s="109">
        <f t="shared" si="13"/>
        <v>0</v>
      </c>
    </row>
    <row r="182" spans="1:13" ht="18.75" customHeight="1">
      <c r="A182" s="60" t="s">
        <v>79</v>
      </c>
      <c r="B182" s="61" t="s">
        <v>80</v>
      </c>
      <c r="C182" s="91">
        <v>3000000</v>
      </c>
      <c r="D182" s="91">
        <v>400000</v>
      </c>
      <c r="E182" s="131"/>
      <c r="F182" s="131">
        <f t="shared" si="14"/>
        <v>400000</v>
      </c>
      <c r="G182" s="131">
        <f t="shared" si="15"/>
        <v>2600000</v>
      </c>
      <c r="H182" s="134">
        <f t="shared" si="16"/>
        <v>13.333333333333334</v>
      </c>
      <c r="I182" s="132" t="s">
        <v>62</v>
      </c>
      <c r="L182">
        <v>400000</v>
      </c>
      <c r="M182" s="109">
        <f t="shared" si="13"/>
        <v>0</v>
      </c>
    </row>
    <row r="183" spans="1:13" ht="18.75" customHeight="1">
      <c r="A183" s="55" t="s">
        <v>55</v>
      </c>
      <c r="B183" s="56" t="s">
        <v>161</v>
      </c>
      <c r="C183" s="87">
        <v>1200000</v>
      </c>
      <c r="D183" s="87">
        <v>0</v>
      </c>
      <c r="E183" s="77"/>
      <c r="F183" s="131">
        <f t="shared" si="14"/>
        <v>0</v>
      </c>
      <c r="G183" s="131">
        <f t="shared" si="15"/>
        <v>1200000</v>
      </c>
      <c r="H183" s="134">
        <f t="shared" si="16"/>
        <v>0</v>
      </c>
      <c r="I183" s="132" t="s">
        <v>62</v>
      </c>
      <c r="L183">
        <v>0</v>
      </c>
      <c r="M183" s="109">
        <f t="shared" si="13"/>
        <v>0</v>
      </c>
    </row>
    <row r="184" spans="1:13" ht="18.75" customHeight="1">
      <c r="A184" s="55" t="s">
        <v>55</v>
      </c>
      <c r="B184" s="56" t="s">
        <v>162</v>
      </c>
      <c r="C184" s="87">
        <v>1800000</v>
      </c>
      <c r="D184" s="87">
        <v>400000</v>
      </c>
      <c r="E184" s="77"/>
      <c r="F184" s="131">
        <f t="shared" si="14"/>
        <v>400000</v>
      </c>
      <c r="G184" s="131">
        <f t="shared" si="15"/>
        <v>1400000</v>
      </c>
      <c r="H184" s="134">
        <f t="shared" si="16"/>
        <v>22.222222222222221</v>
      </c>
      <c r="I184" s="132" t="s">
        <v>62</v>
      </c>
      <c r="L184">
        <v>400000</v>
      </c>
      <c r="M184" s="109">
        <f t="shared" si="13"/>
        <v>0</v>
      </c>
    </row>
    <row r="185" spans="1:13" ht="18.75" customHeight="1">
      <c r="A185" s="66" t="s">
        <v>163</v>
      </c>
      <c r="B185" s="67" t="s">
        <v>267</v>
      </c>
      <c r="C185" s="98">
        <v>6500000</v>
      </c>
      <c r="D185" s="98">
        <v>6500000</v>
      </c>
      <c r="E185" s="99"/>
      <c r="F185" s="131">
        <f t="shared" si="14"/>
        <v>6500000</v>
      </c>
      <c r="G185" s="131">
        <f t="shared" si="15"/>
        <v>0</v>
      </c>
      <c r="H185" s="134">
        <f t="shared" si="16"/>
        <v>100</v>
      </c>
      <c r="I185" s="132" t="s">
        <v>62</v>
      </c>
      <c r="L185">
        <v>6500000</v>
      </c>
      <c r="M185" s="109">
        <f t="shared" si="13"/>
        <v>0</v>
      </c>
    </row>
    <row r="186" spans="1:13" ht="36.75" customHeight="1">
      <c r="A186" s="60" t="s">
        <v>72</v>
      </c>
      <c r="B186" s="61" t="s">
        <v>73</v>
      </c>
      <c r="C186" s="91">
        <v>5600000</v>
      </c>
      <c r="D186" s="91">
        <v>5600000</v>
      </c>
      <c r="E186" s="100"/>
      <c r="F186" s="131">
        <f t="shared" si="14"/>
        <v>5600000</v>
      </c>
      <c r="G186" s="131">
        <f t="shared" si="15"/>
        <v>0</v>
      </c>
      <c r="H186" s="134">
        <f t="shared" si="16"/>
        <v>100</v>
      </c>
      <c r="I186" s="132" t="s">
        <v>62</v>
      </c>
      <c r="L186">
        <v>5600000</v>
      </c>
      <c r="M186" s="109">
        <f t="shared" si="13"/>
        <v>0</v>
      </c>
    </row>
    <row r="187" spans="1:13" ht="18.75" customHeight="1">
      <c r="A187" s="55" t="s">
        <v>55</v>
      </c>
      <c r="B187" s="56" t="s">
        <v>164</v>
      </c>
      <c r="C187" s="87">
        <v>5600000</v>
      </c>
      <c r="D187" s="87">
        <v>5600000</v>
      </c>
      <c r="E187" s="77"/>
      <c r="F187" s="131">
        <f t="shared" si="14"/>
        <v>5600000</v>
      </c>
      <c r="G187" s="131">
        <f t="shared" si="15"/>
        <v>0</v>
      </c>
      <c r="H187" s="134">
        <f t="shared" si="16"/>
        <v>100</v>
      </c>
      <c r="I187" s="132" t="s">
        <v>62</v>
      </c>
      <c r="L187">
        <v>5600000</v>
      </c>
      <c r="M187" s="109">
        <f t="shared" si="13"/>
        <v>0</v>
      </c>
    </row>
    <row r="188" spans="1:13" ht="34.5" customHeight="1">
      <c r="A188" s="60" t="s">
        <v>79</v>
      </c>
      <c r="B188" s="61" t="s">
        <v>80</v>
      </c>
      <c r="C188" s="91">
        <v>900000</v>
      </c>
      <c r="D188" s="91">
        <v>900000</v>
      </c>
      <c r="E188" s="100"/>
      <c r="F188" s="131">
        <f t="shared" si="14"/>
        <v>900000</v>
      </c>
      <c r="G188" s="131">
        <f t="shared" si="15"/>
        <v>0</v>
      </c>
      <c r="H188" s="134">
        <f t="shared" si="16"/>
        <v>100</v>
      </c>
      <c r="I188" s="132" t="s">
        <v>62</v>
      </c>
      <c r="L188">
        <v>900000</v>
      </c>
      <c r="M188" s="109">
        <f t="shared" si="13"/>
        <v>0</v>
      </c>
    </row>
    <row r="189" spans="1:13" ht="18.75" customHeight="1">
      <c r="A189" s="55" t="s">
        <v>55</v>
      </c>
      <c r="B189" s="56" t="s">
        <v>165</v>
      </c>
      <c r="C189" s="87">
        <v>300000</v>
      </c>
      <c r="D189" s="87">
        <v>300000</v>
      </c>
      <c r="E189" s="77"/>
      <c r="F189" s="131">
        <f t="shared" si="14"/>
        <v>300000</v>
      </c>
      <c r="G189" s="131">
        <f t="shared" si="15"/>
        <v>0</v>
      </c>
      <c r="H189" s="134">
        <f t="shared" si="16"/>
        <v>100</v>
      </c>
      <c r="I189" s="132" t="s">
        <v>62</v>
      </c>
      <c r="L189">
        <v>300000</v>
      </c>
      <c r="M189" s="109">
        <f t="shared" si="13"/>
        <v>0</v>
      </c>
    </row>
    <row r="190" spans="1:13" ht="28.5" customHeight="1">
      <c r="A190" s="55" t="s">
        <v>55</v>
      </c>
      <c r="B190" s="56" t="s">
        <v>166</v>
      </c>
      <c r="C190" s="87">
        <v>600000</v>
      </c>
      <c r="D190" s="87">
        <v>600000</v>
      </c>
      <c r="E190" s="77"/>
      <c r="F190" s="131">
        <f t="shared" si="14"/>
        <v>600000</v>
      </c>
      <c r="G190" s="131">
        <f t="shared" si="15"/>
        <v>0</v>
      </c>
      <c r="H190" s="134">
        <f t="shared" si="16"/>
        <v>100</v>
      </c>
      <c r="I190" s="132" t="s">
        <v>62</v>
      </c>
      <c r="L190">
        <v>600000</v>
      </c>
      <c r="M190" s="109">
        <f t="shared" si="13"/>
        <v>0</v>
      </c>
    </row>
    <row r="191" spans="1:13" ht="28.5" customHeight="1">
      <c r="A191" s="66" t="s">
        <v>167</v>
      </c>
      <c r="B191" s="67" t="s">
        <v>168</v>
      </c>
      <c r="C191" s="98">
        <v>2400000</v>
      </c>
      <c r="D191" s="98">
        <v>1100000</v>
      </c>
      <c r="E191" s="99"/>
      <c r="F191" s="131">
        <f t="shared" si="14"/>
        <v>1100000</v>
      </c>
      <c r="G191" s="131">
        <f t="shared" si="15"/>
        <v>1300000</v>
      </c>
      <c r="H191" s="134">
        <f t="shared" si="16"/>
        <v>45.833333333333329</v>
      </c>
      <c r="I191" s="132" t="s">
        <v>62</v>
      </c>
      <c r="L191">
        <v>1100000</v>
      </c>
      <c r="M191" s="109">
        <f t="shared" si="13"/>
        <v>0</v>
      </c>
    </row>
    <row r="192" spans="1:13" ht="33" customHeight="1">
      <c r="A192" s="60" t="s">
        <v>72</v>
      </c>
      <c r="B192" s="61" t="s">
        <v>73</v>
      </c>
      <c r="C192" s="91">
        <v>1000000</v>
      </c>
      <c r="D192" s="91">
        <v>1000000</v>
      </c>
      <c r="E192" s="100"/>
      <c r="F192" s="131">
        <f t="shared" si="14"/>
        <v>1000000</v>
      </c>
      <c r="G192" s="131">
        <f t="shared" si="15"/>
        <v>0</v>
      </c>
      <c r="H192" s="134">
        <f t="shared" si="16"/>
        <v>100</v>
      </c>
      <c r="I192" s="132" t="s">
        <v>62</v>
      </c>
      <c r="L192">
        <v>1000000</v>
      </c>
      <c r="M192" s="109">
        <f t="shared" si="13"/>
        <v>0</v>
      </c>
    </row>
    <row r="193" spans="1:13" ht="18.75" customHeight="1">
      <c r="A193" s="55" t="s">
        <v>55</v>
      </c>
      <c r="B193" s="56" t="s">
        <v>160</v>
      </c>
      <c r="C193" s="87">
        <v>1000000</v>
      </c>
      <c r="D193" s="87">
        <v>1000000</v>
      </c>
      <c r="E193" s="77"/>
      <c r="F193" s="131">
        <f t="shared" si="14"/>
        <v>1000000</v>
      </c>
      <c r="G193" s="131">
        <f t="shared" si="15"/>
        <v>0</v>
      </c>
      <c r="H193" s="134">
        <f t="shared" si="16"/>
        <v>100</v>
      </c>
      <c r="I193" s="132" t="s">
        <v>62</v>
      </c>
      <c r="L193">
        <v>1000000</v>
      </c>
      <c r="M193" s="109">
        <f t="shared" si="13"/>
        <v>0</v>
      </c>
    </row>
    <row r="194" spans="1:13" ht="18.75" customHeight="1">
      <c r="A194" s="60" t="s">
        <v>79</v>
      </c>
      <c r="B194" s="61" t="s">
        <v>80</v>
      </c>
      <c r="C194" s="91">
        <f>SUM(C195:C196)</f>
        <v>350000</v>
      </c>
      <c r="D194" s="91">
        <v>100000</v>
      </c>
      <c r="E194" s="100"/>
      <c r="F194" s="131">
        <f t="shared" si="14"/>
        <v>100000</v>
      </c>
      <c r="G194" s="131">
        <f t="shared" si="15"/>
        <v>250000</v>
      </c>
      <c r="H194" s="134">
        <f t="shared" si="16"/>
        <v>28.571428571428569</v>
      </c>
      <c r="I194" s="132" t="s">
        <v>62</v>
      </c>
      <c r="L194">
        <v>100000</v>
      </c>
      <c r="M194" s="109">
        <f t="shared" si="13"/>
        <v>0</v>
      </c>
    </row>
    <row r="195" spans="1:13" ht="18.75" customHeight="1">
      <c r="A195" s="55" t="s">
        <v>55</v>
      </c>
      <c r="B195" s="56" t="s">
        <v>161</v>
      </c>
      <c r="C195" s="87">
        <v>150000</v>
      </c>
      <c r="D195" s="87">
        <v>0</v>
      </c>
      <c r="E195" s="77"/>
      <c r="F195" s="131">
        <f t="shared" si="14"/>
        <v>0</v>
      </c>
      <c r="G195" s="131">
        <f t="shared" si="15"/>
        <v>150000</v>
      </c>
      <c r="H195" s="134">
        <f t="shared" si="16"/>
        <v>0</v>
      </c>
      <c r="I195" s="132" t="s">
        <v>62</v>
      </c>
      <c r="L195">
        <v>0</v>
      </c>
      <c r="M195" s="109">
        <f t="shared" si="13"/>
        <v>0</v>
      </c>
    </row>
    <row r="196" spans="1:13" ht="18.75" customHeight="1">
      <c r="A196" s="55" t="s">
        <v>55</v>
      </c>
      <c r="B196" s="56" t="s">
        <v>162</v>
      </c>
      <c r="C196" s="87">
        <v>200000</v>
      </c>
      <c r="D196" s="87">
        <v>100000</v>
      </c>
      <c r="E196" s="77"/>
      <c r="F196" s="131">
        <f t="shared" si="14"/>
        <v>100000</v>
      </c>
      <c r="G196" s="131">
        <f t="shared" si="15"/>
        <v>100000</v>
      </c>
      <c r="H196" s="134">
        <f t="shared" si="16"/>
        <v>50</v>
      </c>
      <c r="I196" s="132" t="s">
        <v>62</v>
      </c>
      <c r="L196">
        <v>100000</v>
      </c>
      <c r="M196" s="109">
        <f t="shared" si="13"/>
        <v>0</v>
      </c>
    </row>
    <row r="197" spans="1:13" ht="18.75" customHeight="1">
      <c r="A197" s="55" t="s">
        <v>169</v>
      </c>
      <c r="B197" s="56" t="s">
        <v>274</v>
      </c>
      <c r="C197" s="87">
        <f>C198+C200</f>
        <v>1150000</v>
      </c>
      <c r="D197" s="87">
        <v>1100000</v>
      </c>
      <c r="E197" s="77"/>
      <c r="F197" s="131">
        <f t="shared" si="14"/>
        <v>1100000</v>
      </c>
      <c r="G197" s="131">
        <f t="shared" si="15"/>
        <v>50000</v>
      </c>
      <c r="H197" s="134">
        <f t="shared" si="16"/>
        <v>95.652173913043484</v>
      </c>
      <c r="I197" s="132" t="s">
        <v>62</v>
      </c>
      <c r="L197">
        <v>1100000</v>
      </c>
      <c r="M197" s="109">
        <f t="shared" si="13"/>
        <v>0</v>
      </c>
    </row>
    <row r="198" spans="1:13" ht="37.5" customHeight="1">
      <c r="A198" s="60" t="s">
        <v>72</v>
      </c>
      <c r="B198" s="61" t="s">
        <v>73</v>
      </c>
      <c r="C198" s="91">
        <f>SUM(C199:C199)</f>
        <v>1000000</v>
      </c>
      <c r="D198" s="91">
        <v>1000000</v>
      </c>
      <c r="E198" s="100"/>
      <c r="F198" s="131">
        <f t="shared" si="14"/>
        <v>1000000</v>
      </c>
      <c r="G198" s="131">
        <f t="shared" si="15"/>
        <v>0</v>
      </c>
      <c r="H198" s="134">
        <f t="shared" si="16"/>
        <v>100</v>
      </c>
      <c r="I198" s="132" t="s">
        <v>62</v>
      </c>
      <c r="L198">
        <v>1000000</v>
      </c>
      <c r="M198" s="109">
        <f t="shared" si="13"/>
        <v>0</v>
      </c>
    </row>
    <row r="199" spans="1:13" ht="18.75" customHeight="1">
      <c r="A199" s="55" t="s">
        <v>55</v>
      </c>
      <c r="B199" s="56" t="s">
        <v>118</v>
      </c>
      <c r="C199" s="87">
        <v>1000000</v>
      </c>
      <c r="D199" s="87">
        <v>1000000</v>
      </c>
      <c r="E199" s="77"/>
      <c r="F199" s="131">
        <f t="shared" si="14"/>
        <v>1000000</v>
      </c>
      <c r="G199" s="131">
        <f t="shared" si="15"/>
        <v>0</v>
      </c>
      <c r="H199" s="134">
        <f t="shared" si="16"/>
        <v>100</v>
      </c>
      <c r="I199" s="132" t="s">
        <v>62</v>
      </c>
      <c r="L199">
        <v>1000000</v>
      </c>
      <c r="M199" s="109">
        <f t="shared" si="13"/>
        <v>0</v>
      </c>
    </row>
    <row r="200" spans="1:13" ht="18.75" customHeight="1">
      <c r="A200" s="60" t="s">
        <v>79</v>
      </c>
      <c r="B200" s="61" t="s">
        <v>80</v>
      </c>
      <c r="C200" s="91">
        <f>SUM(C201:C201)</f>
        <v>150000</v>
      </c>
      <c r="D200" s="91">
        <v>100000</v>
      </c>
      <c r="E200" s="100"/>
      <c r="F200" s="131">
        <f t="shared" si="14"/>
        <v>100000</v>
      </c>
      <c r="G200" s="131">
        <f t="shared" si="15"/>
        <v>50000</v>
      </c>
      <c r="H200" s="134">
        <f t="shared" si="16"/>
        <v>66.666666666666657</v>
      </c>
      <c r="I200" s="132" t="s">
        <v>62</v>
      </c>
      <c r="L200">
        <v>100000</v>
      </c>
      <c r="M200" s="109">
        <f t="shared" si="13"/>
        <v>0</v>
      </c>
    </row>
    <row r="201" spans="1:13" ht="18.75" customHeight="1">
      <c r="A201" s="55" t="s">
        <v>55</v>
      </c>
      <c r="B201" s="56" t="s">
        <v>162</v>
      </c>
      <c r="C201" s="87">
        <v>150000</v>
      </c>
      <c r="D201" s="87">
        <v>100000</v>
      </c>
      <c r="E201" s="77"/>
      <c r="F201" s="131">
        <f t="shared" si="14"/>
        <v>100000</v>
      </c>
      <c r="G201" s="131">
        <f t="shared" si="15"/>
        <v>50000</v>
      </c>
      <c r="H201" s="134">
        <f t="shared" si="16"/>
        <v>66.666666666666657</v>
      </c>
      <c r="I201" s="132" t="s">
        <v>62</v>
      </c>
      <c r="L201">
        <v>100000</v>
      </c>
      <c r="M201" s="109">
        <f t="shared" si="13"/>
        <v>0</v>
      </c>
    </row>
    <row r="202" spans="1:13" ht="18.75" customHeight="1">
      <c r="A202" s="69" t="s">
        <v>170</v>
      </c>
      <c r="B202" s="70" t="s">
        <v>171</v>
      </c>
      <c r="C202" s="101">
        <f>C204+C207+C210+C214+C217+C219+C223+C230+C233+C235+C237+C245+C248+C251+C254+C257+C259+C261+C265+C268+C270+C272+C277+C280+C282+C285+C292+C294+C299+C308+C312+C317+C319+C322+C324</f>
        <v>800462270</v>
      </c>
      <c r="D202" s="101">
        <f>D204+D207+D210+D214+D217+D219+D223+D230+D233+D235+D237+D245+D248+D251+D254+D257+D259+D261+D265+D268+D270+D272+D277+D280+D282+D285+D292+D294+D299+D308+D312+D317+D319+D322+D324</f>
        <v>408814500</v>
      </c>
      <c r="E202" s="193"/>
      <c r="F202" s="163">
        <f t="shared" si="14"/>
        <v>408814500</v>
      </c>
      <c r="G202" s="163">
        <f t="shared" si="15"/>
        <v>391647770</v>
      </c>
      <c r="H202" s="164">
        <f t="shared" si="16"/>
        <v>51.072301009265566</v>
      </c>
      <c r="I202" s="159" t="s">
        <v>62</v>
      </c>
      <c r="L202">
        <v>398014500</v>
      </c>
      <c r="M202" s="109">
        <f t="shared" si="13"/>
        <v>10800000</v>
      </c>
    </row>
    <row r="203" spans="1:13">
      <c r="A203" s="66" t="s">
        <v>114</v>
      </c>
      <c r="B203" s="67" t="s">
        <v>115</v>
      </c>
      <c r="C203" s="98">
        <v>100380000</v>
      </c>
      <c r="D203" s="98">
        <f>D204+D207+D210+D214</f>
        <v>44650000</v>
      </c>
      <c r="E203" s="99"/>
      <c r="F203" s="131">
        <f t="shared" si="14"/>
        <v>44650000</v>
      </c>
      <c r="G203" s="131">
        <f t="shared" si="15"/>
        <v>55730000</v>
      </c>
      <c r="H203" s="134">
        <f t="shared" si="16"/>
        <v>44.480972305240087</v>
      </c>
      <c r="I203" s="132" t="s">
        <v>62</v>
      </c>
      <c r="L203">
        <v>44650000</v>
      </c>
      <c r="M203" s="109">
        <f t="shared" si="13"/>
        <v>0</v>
      </c>
    </row>
    <row r="204" spans="1:13" ht="18.75" customHeight="1">
      <c r="A204" s="60" t="s">
        <v>65</v>
      </c>
      <c r="B204" s="61" t="s">
        <v>66</v>
      </c>
      <c r="C204" s="91">
        <f>SUM(C205:C206)</f>
        <v>4100000</v>
      </c>
      <c r="D204" s="91">
        <v>4100000</v>
      </c>
      <c r="E204" s="91">
        <f>SUM(E205:E206)</f>
        <v>0</v>
      </c>
      <c r="F204" s="131">
        <f t="shared" si="14"/>
        <v>4100000</v>
      </c>
      <c r="G204" s="131">
        <f t="shared" si="15"/>
        <v>0</v>
      </c>
      <c r="H204" s="134">
        <f t="shared" si="16"/>
        <v>100</v>
      </c>
      <c r="I204" s="132" t="s">
        <v>62</v>
      </c>
      <c r="L204">
        <v>4100000</v>
      </c>
      <c r="M204" s="109">
        <f t="shared" si="13"/>
        <v>0</v>
      </c>
    </row>
    <row r="205" spans="1:13" ht="18.75" customHeight="1">
      <c r="A205" s="55" t="s">
        <v>55</v>
      </c>
      <c r="B205" s="56" t="s">
        <v>172</v>
      </c>
      <c r="C205" s="87">
        <v>2160000</v>
      </c>
      <c r="D205" s="87">
        <v>2160000</v>
      </c>
      <c r="E205" s="131">
        <v>0</v>
      </c>
      <c r="F205" s="131">
        <f t="shared" si="14"/>
        <v>2160000</v>
      </c>
      <c r="G205" s="131">
        <f t="shared" si="15"/>
        <v>0</v>
      </c>
      <c r="H205" s="134">
        <f t="shared" si="16"/>
        <v>100</v>
      </c>
      <c r="I205" s="132" t="s">
        <v>62</v>
      </c>
      <c r="L205">
        <v>2160000</v>
      </c>
      <c r="M205" s="109">
        <f t="shared" si="13"/>
        <v>0</v>
      </c>
    </row>
    <row r="206" spans="1:13" ht="36.75" customHeight="1">
      <c r="A206" s="55" t="s">
        <v>55</v>
      </c>
      <c r="B206" s="56" t="s">
        <v>173</v>
      </c>
      <c r="C206" s="87">
        <v>1940000</v>
      </c>
      <c r="D206" s="87">
        <v>1940000</v>
      </c>
      <c r="E206" s="131"/>
      <c r="F206" s="131">
        <f t="shared" si="14"/>
        <v>1940000</v>
      </c>
      <c r="G206" s="131">
        <f t="shared" si="15"/>
        <v>0</v>
      </c>
      <c r="H206" s="134">
        <f t="shared" si="16"/>
        <v>100</v>
      </c>
      <c r="I206" s="132" t="s">
        <v>62</v>
      </c>
      <c r="L206">
        <v>1940000</v>
      </c>
      <c r="M206" s="109">
        <f t="shared" si="13"/>
        <v>0</v>
      </c>
    </row>
    <row r="207" spans="1:13" ht="33" customHeight="1">
      <c r="A207" s="60" t="s">
        <v>72</v>
      </c>
      <c r="B207" s="61" t="s">
        <v>73</v>
      </c>
      <c r="C207" s="91">
        <f>SUM(C208:C209)</f>
        <v>21000000</v>
      </c>
      <c r="D207" s="91">
        <v>9050000</v>
      </c>
      <c r="E207" s="91">
        <f>SUM(E208:E209)</f>
        <v>0</v>
      </c>
      <c r="F207" s="131">
        <f t="shared" si="14"/>
        <v>9050000</v>
      </c>
      <c r="G207" s="131">
        <f t="shared" si="15"/>
        <v>11950000</v>
      </c>
      <c r="H207" s="134">
        <f t="shared" si="16"/>
        <v>43.095238095238095</v>
      </c>
      <c r="I207" s="132" t="s">
        <v>62</v>
      </c>
      <c r="L207">
        <v>9050000</v>
      </c>
      <c r="M207" s="109">
        <f t="shared" ref="M207:M270" si="19">D207-L207</f>
        <v>0</v>
      </c>
    </row>
    <row r="208" spans="1:13" ht="18.75" customHeight="1">
      <c r="A208" s="55" t="s">
        <v>55</v>
      </c>
      <c r="B208" s="56" t="s">
        <v>174</v>
      </c>
      <c r="C208" s="87">
        <v>1500000</v>
      </c>
      <c r="D208" s="87">
        <v>1250000</v>
      </c>
      <c r="E208" s="131"/>
      <c r="F208" s="131">
        <f t="shared" si="14"/>
        <v>1250000</v>
      </c>
      <c r="G208" s="131">
        <f t="shared" si="15"/>
        <v>250000</v>
      </c>
      <c r="H208" s="134">
        <f t="shared" si="16"/>
        <v>83.333333333333343</v>
      </c>
      <c r="I208" s="132" t="s">
        <v>62</v>
      </c>
      <c r="L208">
        <v>1250000</v>
      </c>
      <c r="M208" s="109">
        <f t="shared" si="19"/>
        <v>0</v>
      </c>
    </row>
    <row r="209" spans="1:13" ht="18.75" customHeight="1">
      <c r="A209" s="55"/>
      <c r="B209" s="56" t="s">
        <v>296</v>
      </c>
      <c r="C209" s="87">
        <v>19500000</v>
      </c>
      <c r="D209" s="87">
        <v>7800000</v>
      </c>
      <c r="E209" s="131">
        <v>0</v>
      </c>
      <c r="F209" s="131">
        <f t="shared" si="14"/>
        <v>7800000</v>
      </c>
      <c r="G209" s="131">
        <f t="shared" si="15"/>
        <v>11700000</v>
      </c>
      <c r="H209" s="134">
        <f t="shared" si="16"/>
        <v>40</v>
      </c>
      <c r="I209" s="132" t="s">
        <v>62</v>
      </c>
      <c r="L209">
        <v>7800000</v>
      </c>
      <c r="M209" s="109">
        <f t="shared" si="19"/>
        <v>0</v>
      </c>
    </row>
    <row r="210" spans="1:13" ht="18.75" customHeight="1">
      <c r="A210" s="60" t="s">
        <v>79</v>
      </c>
      <c r="B210" s="61" t="s">
        <v>80</v>
      </c>
      <c r="C210" s="91">
        <f>SUM(C211:C213)</f>
        <v>7500000</v>
      </c>
      <c r="D210" s="91">
        <v>7500000</v>
      </c>
      <c r="E210" s="131"/>
      <c r="F210" s="131">
        <f t="shared" si="14"/>
        <v>7500000</v>
      </c>
      <c r="G210" s="131">
        <f t="shared" si="15"/>
        <v>0</v>
      </c>
      <c r="H210" s="134">
        <f t="shared" si="16"/>
        <v>100</v>
      </c>
      <c r="I210" s="132" t="s">
        <v>62</v>
      </c>
      <c r="L210">
        <v>7500000</v>
      </c>
      <c r="M210" s="109">
        <f t="shared" si="19"/>
        <v>0</v>
      </c>
    </row>
    <row r="211" spans="1:13" ht="18.75" customHeight="1">
      <c r="A211" s="55" t="s">
        <v>55</v>
      </c>
      <c r="B211" s="56" t="s">
        <v>175</v>
      </c>
      <c r="C211" s="87">
        <v>800000</v>
      </c>
      <c r="D211" s="87">
        <v>800000</v>
      </c>
      <c r="E211" s="131"/>
      <c r="F211" s="131">
        <f t="shared" si="14"/>
        <v>800000</v>
      </c>
      <c r="G211" s="131">
        <f t="shared" si="15"/>
        <v>0</v>
      </c>
      <c r="H211" s="134">
        <f t="shared" si="16"/>
        <v>100</v>
      </c>
      <c r="I211" s="132" t="s">
        <v>62</v>
      </c>
      <c r="L211">
        <v>800000</v>
      </c>
      <c r="M211" s="109">
        <f t="shared" si="19"/>
        <v>0</v>
      </c>
    </row>
    <row r="212" spans="1:13" ht="28.5" customHeight="1">
      <c r="A212" s="55" t="s">
        <v>55</v>
      </c>
      <c r="B212" s="56" t="s">
        <v>176</v>
      </c>
      <c r="C212" s="87">
        <v>300000</v>
      </c>
      <c r="D212" s="87">
        <v>300000</v>
      </c>
      <c r="E212" s="77"/>
      <c r="F212" s="131">
        <f t="shared" si="14"/>
        <v>300000</v>
      </c>
      <c r="G212" s="131">
        <f t="shared" si="15"/>
        <v>0</v>
      </c>
      <c r="H212" s="134">
        <f t="shared" si="16"/>
        <v>100</v>
      </c>
      <c r="I212" s="132" t="s">
        <v>62</v>
      </c>
      <c r="L212">
        <v>300000</v>
      </c>
      <c r="M212" s="109">
        <f t="shared" si="19"/>
        <v>0</v>
      </c>
    </row>
    <row r="213" spans="1:13" ht="18.75" customHeight="1">
      <c r="A213" s="55" t="s">
        <v>55</v>
      </c>
      <c r="B213" s="56" t="s">
        <v>177</v>
      </c>
      <c r="C213" s="87">
        <v>6400000</v>
      </c>
      <c r="D213" s="87">
        <v>6400000</v>
      </c>
      <c r="E213" s="77"/>
      <c r="F213" s="131">
        <f t="shared" si="14"/>
        <v>6400000</v>
      </c>
      <c r="G213" s="131">
        <f t="shared" si="15"/>
        <v>0</v>
      </c>
      <c r="H213" s="134">
        <f t="shared" si="16"/>
        <v>100</v>
      </c>
      <c r="I213" s="132" t="s">
        <v>62</v>
      </c>
      <c r="L213">
        <v>6400000</v>
      </c>
      <c r="M213" s="109">
        <f t="shared" si="19"/>
        <v>0</v>
      </c>
    </row>
    <row r="214" spans="1:13" ht="28.5" customHeight="1">
      <c r="A214" s="62" t="s">
        <v>91</v>
      </c>
      <c r="B214" s="63" t="s">
        <v>92</v>
      </c>
      <c r="C214" s="94">
        <f>SUM(C215)</f>
        <v>24000000</v>
      </c>
      <c r="D214" s="94">
        <v>24000000</v>
      </c>
      <c r="E214" s="102"/>
      <c r="F214" s="131">
        <f t="shared" si="14"/>
        <v>24000000</v>
      </c>
      <c r="G214" s="131">
        <f t="shared" si="15"/>
        <v>0</v>
      </c>
      <c r="H214" s="134">
        <f t="shared" si="16"/>
        <v>100</v>
      </c>
      <c r="I214" s="132" t="s">
        <v>62</v>
      </c>
      <c r="L214">
        <v>24000000</v>
      </c>
      <c r="M214" s="109">
        <f t="shared" si="19"/>
        <v>0</v>
      </c>
    </row>
    <row r="215" spans="1:13" ht="25.5" customHeight="1">
      <c r="A215" s="55" t="s">
        <v>55</v>
      </c>
      <c r="B215" s="56" t="s">
        <v>178</v>
      </c>
      <c r="C215" s="87">
        <v>24000000</v>
      </c>
      <c r="D215" s="92">
        <v>24000000</v>
      </c>
      <c r="E215" s="77"/>
      <c r="F215" s="131">
        <f t="shared" si="14"/>
        <v>24000000</v>
      </c>
      <c r="G215" s="131">
        <f t="shared" si="15"/>
        <v>0</v>
      </c>
      <c r="H215" s="134">
        <f t="shared" si="16"/>
        <v>100</v>
      </c>
      <c r="I215" s="132" t="s">
        <v>62</v>
      </c>
      <c r="L215">
        <v>24000000</v>
      </c>
      <c r="M215" s="109">
        <f t="shared" si="19"/>
        <v>0</v>
      </c>
    </row>
    <row r="216" spans="1:13" ht="18.75" customHeight="1">
      <c r="A216" s="60" t="s">
        <v>122</v>
      </c>
      <c r="B216" s="61" t="s">
        <v>179</v>
      </c>
      <c r="C216" s="91">
        <f>C217+C219+C223+C230</f>
        <v>158025000</v>
      </c>
      <c r="D216" s="91">
        <v>67720000</v>
      </c>
      <c r="E216" s="100"/>
      <c r="F216" s="131">
        <f t="shared" si="14"/>
        <v>67720000</v>
      </c>
      <c r="G216" s="131">
        <f t="shared" si="15"/>
        <v>90305000</v>
      </c>
      <c r="H216" s="134">
        <f t="shared" si="16"/>
        <v>42.853978800822659</v>
      </c>
      <c r="I216" s="132" t="s">
        <v>62</v>
      </c>
      <c r="L216">
        <v>67720000</v>
      </c>
      <c r="M216" s="109">
        <f t="shared" si="19"/>
        <v>0</v>
      </c>
    </row>
    <row r="217" spans="1:13">
      <c r="A217" s="60" t="s">
        <v>65</v>
      </c>
      <c r="B217" s="61" t="s">
        <v>66</v>
      </c>
      <c r="C217" s="91">
        <f>SUM(C218:C218)</f>
        <v>1500000</v>
      </c>
      <c r="D217" s="91">
        <v>1500000</v>
      </c>
      <c r="E217" s="91">
        <f>SUM(E218:E218)</f>
        <v>0</v>
      </c>
      <c r="F217" s="131">
        <f t="shared" si="14"/>
        <v>1500000</v>
      </c>
      <c r="G217" s="131">
        <f t="shared" si="15"/>
        <v>0</v>
      </c>
      <c r="H217" s="134">
        <f t="shared" si="16"/>
        <v>100</v>
      </c>
      <c r="I217" s="132" t="s">
        <v>62</v>
      </c>
      <c r="L217">
        <v>1500000</v>
      </c>
      <c r="M217" s="109">
        <f t="shared" si="19"/>
        <v>0</v>
      </c>
    </row>
    <row r="218" spans="1:13" ht="47.25" customHeight="1">
      <c r="A218" s="55" t="s">
        <v>55</v>
      </c>
      <c r="B218" s="56" t="s">
        <v>181</v>
      </c>
      <c r="C218" s="87">
        <v>1500000</v>
      </c>
      <c r="D218" s="87">
        <v>1500000</v>
      </c>
      <c r="E218" s="131">
        <v>0</v>
      </c>
      <c r="F218" s="131">
        <f t="shared" si="14"/>
        <v>1500000</v>
      </c>
      <c r="G218" s="131">
        <f t="shared" si="15"/>
        <v>0</v>
      </c>
      <c r="H218" s="134">
        <f t="shared" si="16"/>
        <v>100</v>
      </c>
      <c r="I218" s="132" t="s">
        <v>62</v>
      </c>
      <c r="L218">
        <v>1500000</v>
      </c>
      <c r="M218" s="109">
        <f t="shared" si="19"/>
        <v>0</v>
      </c>
    </row>
    <row r="219" spans="1:13" ht="28.5" customHeight="1">
      <c r="A219" s="60" t="s">
        <v>72</v>
      </c>
      <c r="B219" s="61" t="s">
        <v>73</v>
      </c>
      <c r="C219" s="91">
        <f>SUM(C220:C222)</f>
        <v>22625000</v>
      </c>
      <c r="D219" s="91">
        <v>2000000</v>
      </c>
      <c r="E219" s="131"/>
      <c r="F219" s="131">
        <f t="shared" si="14"/>
        <v>2000000</v>
      </c>
      <c r="G219" s="131">
        <f t="shared" si="15"/>
        <v>20625000</v>
      </c>
      <c r="H219" s="134">
        <f t="shared" si="16"/>
        <v>8.8397790055248606</v>
      </c>
      <c r="I219" s="132" t="s">
        <v>62</v>
      </c>
      <c r="L219">
        <v>2000000</v>
      </c>
      <c r="M219" s="109">
        <f t="shared" si="19"/>
        <v>0</v>
      </c>
    </row>
    <row r="220" spans="1:13" ht="18.75" customHeight="1">
      <c r="A220" s="55" t="s">
        <v>55</v>
      </c>
      <c r="B220" s="56" t="s">
        <v>182</v>
      </c>
      <c r="C220" s="87">
        <v>2000000</v>
      </c>
      <c r="D220" s="87">
        <v>2000000</v>
      </c>
      <c r="E220" s="77"/>
      <c r="F220" s="131">
        <f t="shared" si="14"/>
        <v>2000000</v>
      </c>
      <c r="G220" s="131">
        <f t="shared" si="15"/>
        <v>0</v>
      </c>
      <c r="H220" s="134">
        <f t="shared" si="16"/>
        <v>100</v>
      </c>
      <c r="I220" s="132" t="s">
        <v>62</v>
      </c>
      <c r="L220">
        <v>2000000</v>
      </c>
      <c r="M220" s="109">
        <f t="shared" si="19"/>
        <v>0</v>
      </c>
    </row>
    <row r="221" spans="1:13" ht="28.5" customHeight="1">
      <c r="A221" s="55" t="s">
        <v>55</v>
      </c>
      <c r="B221" s="56" t="s">
        <v>183</v>
      </c>
      <c r="C221" s="87">
        <v>12375000</v>
      </c>
      <c r="D221" s="87">
        <v>0</v>
      </c>
      <c r="E221" s="77"/>
      <c r="F221" s="131">
        <f t="shared" si="14"/>
        <v>0</v>
      </c>
      <c r="G221" s="131">
        <f t="shared" si="15"/>
        <v>12375000</v>
      </c>
      <c r="H221" s="134">
        <f t="shared" si="16"/>
        <v>0</v>
      </c>
      <c r="I221" s="132" t="s">
        <v>62</v>
      </c>
      <c r="L221">
        <v>0</v>
      </c>
      <c r="M221" s="109">
        <f t="shared" si="19"/>
        <v>0</v>
      </c>
    </row>
    <row r="222" spans="1:13" ht="18.75" customHeight="1">
      <c r="A222" s="55" t="s">
        <v>55</v>
      </c>
      <c r="B222" s="56" t="s">
        <v>184</v>
      </c>
      <c r="C222" s="87">
        <v>8250000</v>
      </c>
      <c r="D222" s="87">
        <v>0</v>
      </c>
      <c r="E222" s="77"/>
      <c r="F222" s="131">
        <f t="shared" si="14"/>
        <v>0</v>
      </c>
      <c r="G222" s="131">
        <f t="shared" si="15"/>
        <v>8250000</v>
      </c>
      <c r="H222" s="134">
        <f t="shared" si="16"/>
        <v>0</v>
      </c>
      <c r="I222" s="132" t="s">
        <v>62</v>
      </c>
      <c r="L222">
        <v>0</v>
      </c>
      <c r="M222" s="109">
        <f t="shared" si="19"/>
        <v>0</v>
      </c>
    </row>
    <row r="223" spans="1:13" ht="18.75" customHeight="1">
      <c r="A223" s="60" t="s">
        <v>79</v>
      </c>
      <c r="B223" s="61" t="s">
        <v>80</v>
      </c>
      <c r="C223" s="91">
        <f>SUM(C224:C229)</f>
        <v>21700000</v>
      </c>
      <c r="D223" s="91">
        <v>8775000</v>
      </c>
      <c r="E223" s="91">
        <f>SUM(E224:E229)</f>
        <v>1200000</v>
      </c>
      <c r="F223" s="131">
        <f t="shared" si="14"/>
        <v>9975000</v>
      </c>
      <c r="G223" s="131">
        <f t="shared" si="15"/>
        <v>11725000</v>
      </c>
      <c r="H223" s="134">
        <f t="shared" si="16"/>
        <v>45.967741935483872</v>
      </c>
      <c r="I223" s="132" t="s">
        <v>62</v>
      </c>
      <c r="L223">
        <v>8775000</v>
      </c>
      <c r="M223" s="109">
        <f t="shared" si="19"/>
        <v>0</v>
      </c>
    </row>
    <row r="224" spans="1:13" ht="18.75" customHeight="1">
      <c r="A224" s="55" t="s">
        <v>55</v>
      </c>
      <c r="B224" s="56" t="s">
        <v>186</v>
      </c>
      <c r="C224" s="87">
        <v>2100000</v>
      </c>
      <c r="D224" s="87">
        <v>2100000</v>
      </c>
      <c r="E224" s="77"/>
      <c r="F224" s="131">
        <f t="shared" si="14"/>
        <v>2100000</v>
      </c>
      <c r="G224" s="131">
        <f t="shared" si="15"/>
        <v>0</v>
      </c>
      <c r="H224" s="134">
        <f t="shared" si="16"/>
        <v>100</v>
      </c>
      <c r="I224" s="132" t="s">
        <v>62</v>
      </c>
      <c r="L224">
        <v>2100000</v>
      </c>
      <c r="M224" s="109">
        <f t="shared" si="19"/>
        <v>0</v>
      </c>
    </row>
    <row r="225" spans="1:13" ht="28.5" customHeight="1">
      <c r="A225" s="55" t="s">
        <v>55</v>
      </c>
      <c r="B225" s="56" t="s">
        <v>187</v>
      </c>
      <c r="C225" s="87">
        <v>400000</v>
      </c>
      <c r="D225" s="87">
        <v>300000</v>
      </c>
      <c r="E225" s="77"/>
      <c r="F225" s="131">
        <f t="shared" si="14"/>
        <v>300000</v>
      </c>
      <c r="G225" s="131">
        <f t="shared" si="15"/>
        <v>100000</v>
      </c>
      <c r="H225" s="134">
        <f t="shared" si="16"/>
        <v>75</v>
      </c>
      <c r="I225" s="132" t="s">
        <v>62</v>
      </c>
      <c r="L225">
        <v>300000</v>
      </c>
      <c r="M225" s="109">
        <f t="shared" si="19"/>
        <v>0</v>
      </c>
    </row>
    <row r="226" spans="1:13" ht="28.5" customHeight="1">
      <c r="A226" s="55" t="s">
        <v>55</v>
      </c>
      <c r="B226" s="56" t="s">
        <v>188</v>
      </c>
      <c r="C226" s="87">
        <v>7200000</v>
      </c>
      <c r="D226" s="87">
        <v>2000000</v>
      </c>
      <c r="E226" s="131">
        <v>400000</v>
      </c>
      <c r="F226" s="131">
        <f t="shared" si="14"/>
        <v>2400000</v>
      </c>
      <c r="G226" s="131">
        <f t="shared" si="15"/>
        <v>4800000</v>
      </c>
      <c r="H226" s="134">
        <f t="shared" si="16"/>
        <v>33.333333333333329</v>
      </c>
      <c r="I226" s="132" t="s">
        <v>62</v>
      </c>
      <c r="L226">
        <v>2000000</v>
      </c>
      <c r="M226" s="109">
        <f t="shared" si="19"/>
        <v>0</v>
      </c>
    </row>
    <row r="227" spans="1:13" ht="28.5" customHeight="1">
      <c r="A227" s="55" t="s">
        <v>55</v>
      </c>
      <c r="B227" s="56" t="s">
        <v>189</v>
      </c>
      <c r="C227" s="87">
        <v>1100000</v>
      </c>
      <c r="D227" s="87">
        <v>0</v>
      </c>
      <c r="E227" s="131"/>
      <c r="F227" s="131">
        <f t="shared" si="14"/>
        <v>0</v>
      </c>
      <c r="G227" s="131">
        <f t="shared" si="15"/>
        <v>1100000</v>
      </c>
      <c r="H227" s="134">
        <f t="shared" si="16"/>
        <v>0</v>
      </c>
      <c r="I227" s="132" t="s">
        <v>62</v>
      </c>
      <c r="L227">
        <v>0</v>
      </c>
      <c r="M227" s="109">
        <f t="shared" si="19"/>
        <v>0</v>
      </c>
    </row>
    <row r="228" spans="1:13" ht="28.5" customHeight="1">
      <c r="A228" s="55" t="s">
        <v>55</v>
      </c>
      <c r="B228" s="56" t="s">
        <v>190</v>
      </c>
      <c r="C228" s="87">
        <v>400000</v>
      </c>
      <c r="D228" s="87">
        <v>375000</v>
      </c>
      <c r="E228" s="131"/>
      <c r="F228" s="131">
        <f t="shared" si="14"/>
        <v>375000</v>
      </c>
      <c r="G228" s="131">
        <f t="shared" si="15"/>
        <v>25000</v>
      </c>
      <c r="H228" s="134">
        <f t="shared" si="16"/>
        <v>93.75</v>
      </c>
      <c r="I228" s="132" t="s">
        <v>62</v>
      </c>
      <c r="L228">
        <v>375000</v>
      </c>
      <c r="M228" s="109">
        <f t="shared" si="19"/>
        <v>0</v>
      </c>
    </row>
    <row r="229" spans="1:13" ht="28.5" customHeight="1">
      <c r="A229" s="55" t="s">
        <v>55</v>
      </c>
      <c r="B229" s="56" t="s">
        <v>191</v>
      </c>
      <c r="C229" s="87">
        <v>10500000</v>
      </c>
      <c r="D229" s="87">
        <v>4000000</v>
      </c>
      <c r="E229" s="131">
        <v>800000</v>
      </c>
      <c r="F229" s="131">
        <f t="shared" si="14"/>
        <v>4800000</v>
      </c>
      <c r="G229" s="131">
        <f t="shared" si="15"/>
        <v>5700000</v>
      </c>
      <c r="H229" s="134">
        <f t="shared" si="16"/>
        <v>45.714285714285715</v>
      </c>
      <c r="I229" s="132" t="s">
        <v>62</v>
      </c>
      <c r="L229">
        <v>4000000</v>
      </c>
      <c r="M229" s="109">
        <f t="shared" si="19"/>
        <v>0</v>
      </c>
    </row>
    <row r="230" spans="1:13" ht="28.5" customHeight="1">
      <c r="A230" s="60" t="s">
        <v>91</v>
      </c>
      <c r="B230" s="61" t="s">
        <v>92</v>
      </c>
      <c r="C230" s="91">
        <f>SUM(C231)</f>
        <v>112200000</v>
      </c>
      <c r="D230" s="91">
        <v>55445000</v>
      </c>
      <c r="E230" s="91">
        <f>SUM(E231)</f>
        <v>14895000</v>
      </c>
      <c r="F230" s="131">
        <f t="shared" si="14"/>
        <v>70340000</v>
      </c>
      <c r="G230" s="131">
        <f t="shared" si="15"/>
        <v>41860000</v>
      </c>
      <c r="H230" s="134">
        <f t="shared" si="16"/>
        <v>62.691622103386813</v>
      </c>
      <c r="I230" s="132" t="s">
        <v>62</v>
      </c>
      <c r="L230">
        <v>55445000</v>
      </c>
      <c r="M230" s="109">
        <f t="shared" si="19"/>
        <v>0</v>
      </c>
    </row>
    <row r="231" spans="1:13" ht="18" customHeight="1">
      <c r="A231" s="55" t="s">
        <v>55</v>
      </c>
      <c r="B231" s="56" t="s">
        <v>192</v>
      </c>
      <c r="C231" s="87">
        <v>112200000</v>
      </c>
      <c r="D231" s="87">
        <v>55445000</v>
      </c>
      <c r="E231" s="131">
        <f>'53BB.525119'!G36</f>
        <v>14895000</v>
      </c>
      <c r="F231" s="131">
        <f>E231+D231</f>
        <v>70340000</v>
      </c>
      <c r="G231" s="131">
        <f t="shared" si="15"/>
        <v>41860000</v>
      </c>
      <c r="H231" s="134">
        <f t="shared" si="16"/>
        <v>62.691622103386813</v>
      </c>
      <c r="I231" s="132" t="s">
        <v>62</v>
      </c>
      <c r="L231">
        <v>55445000</v>
      </c>
      <c r="M231" s="109">
        <f t="shared" si="19"/>
        <v>0</v>
      </c>
    </row>
    <row r="232" spans="1:13" ht="24.75" customHeight="1">
      <c r="A232" s="66" t="s">
        <v>126</v>
      </c>
      <c r="B232" s="67" t="s">
        <v>295</v>
      </c>
      <c r="C232" s="98">
        <v>75830000</v>
      </c>
      <c r="D232" s="98">
        <v>9050000</v>
      </c>
      <c r="E232" s="131"/>
      <c r="F232" s="131">
        <f t="shared" ref="F232:F295" si="20">E232+D232</f>
        <v>9050000</v>
      </c>
      <c r="G232" s="131">
        <f t="shared" si="15"/>
        <v>66780000</v>
      </c>
      <c r="H232" s="134">
        <f t="shared" si="16"/>
        <v>11.934590531451931</v>
      </c>
      <c r="I232" s="132" t="s">
        <v>62</v>
      </c>
      <c r="L232">
        <v>9050000</v>
      </c>
      <c r="M232" s="109">
        <f t="shared" si="19"/>
        <v>0</v>
      </c>
    </row>
    <row r="233" spans="1:13" ht="18.75" customHeight="1">
      <c r="A233" s="60" t="s">
        <v>65</v>
      </c>
      <c r="B233" s="61" t="s">
        <v>66</v>
      </c>
      <c r="C233" s="91">
        <f>SUM(C234:C234)</f>
        <v>1500000</v>
      </c>
      <c r="D233" s="91">
        <v>1050000</v>
      </c>
      <c r="E233" s="100"/>
      <c r="F233" s="131">
        <f t="shared" si="20"/>
        <v>1050000</v>
      </c>
      <c r="G233" s="131">
        <f t="shared" si="15"/>
        <v>450000</v>
      </c>
      <c r="H233" s="134">
        <f t="shared" si="16"/>
        <v>70</v>
      </c>
      <c r="I233" s="132" t="s">
        <v>62</v>
      </c>
      <c r="L233">
        <v>1050000</v>
      </c>
      <c r="M233" s="109">
        <f t="shared" si="19"/>
        <v>0</v>
      </c>
    </row>
    <row r="234" spans="1:13" ht="18.75" customHeight="1">
      <c r="A234" s="55" t="s">
        <v>55</v>
      </c>
      <c r="B234" s="56" t="s">
        <v>193</v>
      </c>
      <c r="C234" s="87">
        <v>1500000</v>
      </c>
      <c r="D234" s="87">
        <v>1050000</v>
      </c>
      <c r="E234" s="77"/>
      <c r="F234" s="131">
        <f t="shared" si="20"/>
        <v>1050000</v>
      </c>
      <c r="G234" s="131">
        <f t="shared" si="15"/>
        <v>450000</v>
      </c>
      <c r="H234" s="134">
        <f t="shared" si="16"/>
        <v>70</v>
      </c>
      <c r="I234" s="132" t="s">
        <v>62</v>
      </c>
      <c r="L234">
        <v>1050000</v>
      </c>
      <c r="M234" s="109">
        <f t="shared" si="19"/>
        <v>0</v>
      </c>
    </row>
    <row r="235" spans="1:13" ht="18.75" customHeight="1">
      <c r="A235" s="60" t="s">
        <v>72</v>
      </c>
      <c r="B235" s="61" t="s">
        <v>73</v>
      </c>
      <c r="C235" s="91">
        <f>SUM(C236:C236)</f>
        <v>21700000</v>
      </c>
      <c r="D235" s="91">
        <v>4100000</v>
      </c>
      <c r="E235" s="100"/>
      <c r="F235" s="131">
        <f t="shared" si="20"/>
        <v>4100000</v>
      </c>
      <c r="G235" s="131">
        <f t="shared" si="15"/>
        <v>17600000</v>
      </c>
      <c r="H235" s="134">
        <f t="shared" si="16"/>
        <v>18.894009216589861</v>
      </c>
      <c r="I235" s="132" t="s">
        <v>62</v>
      </c>
      <c r="L235">
        <v>4100000</v>
      </c>
      <c r="M235" s="109">
        <f t="shared" si="19"/>
        <v>0</v>
      </c>
    </row>
    <row r="236" spans="1:13" ht="18.75" customHeight="1">
      <c r="A236" s="55" t="s">
        <v>55</v>
      </c>
      <c r="B236" s="56" t="s">
        <v>194</v>
      </c>
      <c r="C236" s="87">
        <v>21700000</v>
      </c>
      <c r="D236" s="87">
        <v>4100000</v>
      </c>
      <c r="E236" s="77"/>
      <c r="F236" s="131">
        <f t="shared" si="20"/>
        <v>4100000</v>
      </c>
      <c r="G236" s="131">
        <f t="shared" ref="G236:G299" si="21">C236-F236</f>
        <v>17600000</v>
      </c>
      <c r="H236" s="134">
        <f t="shared" ref="H236:H299" si="22">F236/C236*100</f>
        <v>18.894009216589861</v>
      </c>
      <c r="I236" s="132" t="s">
        <v>62</v>
      </c>
      <c r="L236">
        <v>4100000</v>
      </c>
      <c r="M236" s="109">
        <f t="shared" si="19"/>
        <v>0</v>
      </c>
    </row>
    <row r="237" spans="1:13" ht="18.75" customHeight="1">
      <c r="A237" s="60" t="s">
        <v>79</v>
      </c>
      <c r="B237" s="61" t="s">
        <v>80</v>
      </c>
      <c r="C237" s="91">
        <f>SUM(C238:C243)</f>
        <v>15700000</v>
      </c>
      <c r="D237" s="91">
        <v>3900000</v>
      </c>
      <c r="E237" s="100"/>
      <c r="F237" s="131">
        <f t="shared" si="20"/>
        <v>3900000</v>
      </c>
      <c r="G237" s="131">
        <f t="shared" si="21"/>
        <v>11800000</v>
      </c>
      <c r="H237" s="134">
        <f t="shared" si="22"/>
        <v>24.840764331210192</v>
      </c>
      <c r="I237" s="132" t="s">
        <v>62</v>
      </c>
      <c r="L237">
        <v>3900000</v>
      </c>
      <c r="M237" s="109">
        <f t="shared" si="19"/>
        <v>0</v>
      </c>
    </row>
    <row r="238" spans="1:13" ht="18.75" customHeight="1">
      <c r="A238" s="55" t="s">
        <v>55</v>
      </c>
      <c r="B238" s="56" t="s">
        <v>195</v>
      </c>
      <c r="C238" s="87">
        <v>1100000</v>
      </c>
      <c r="D238" s="87">
        <v>0</v>
      </c>
      <c r="E238" s="77"/>
      <c r="F238" s="131">
        <f t="shared" si="20"/>
        <v>0</v>
      </c>
      <c r="G238" s="131">
        <f t="shared" si="21"/>
        <v>1100000</v>
      </c>
      <c r="H238" s="134">
        <f t="shared" si="22"/>
        <v>0</v>
      </c>
      <c r="I238" s="132" t="s">
        <v>62</v>
      </c>
      <c r="L238">
        <v>0</v>
      </c>
      <c r="M238" s="109">
        <f t="shared" si="19"/>
        <v>0</v>
      </c>
    </row>
    <row r="239" spans="1:13" ht="28.5" customHeight="1">
      <c r="A239" s="55" t="s">
        <v>55</v>
      </c>
      <c r="B239" s="56" t="s">
        <v>196</v>
      </c>
      <c r="C239" s="87">
        <v>2200000</v>
      </c>
      <c r="D239" s="87">
        <v>0</v>
      </c>
      <c r="E239" s="77"/>
      <c r="F239" s="131">
        <f t="shared" si="20"/>
        <v>0</v>
      </c>
      <c r="G239" s="131">
        <f t="shared" si="21"/>
        <v>2200000</v>
      </c>
      <c r="H239" s="134">
        <f t="shared" si="22"/>
        <v>0</v>
      </c>
      <c r="I239" s="132" t="s">
        <v>62</v>
      </c>
      <c r="L239">
        <v>0</v>
      </c>
      <c r="M239" s="109">
        <f t="shared" si="19"/>
        <v>0</v>
      </c>
    </row>
    <row r="240" spans="1:13" ht="18.75" customHeight="1">
      <c r="A240" s="55" t="s">
        <v>55</v>
      </c>
      <c r="B240" s="56" t="s">
        <v>197</v>
      </c>
      <c r="C240" s="87">
        <v>4000000</v>
      </c>
      <c r="D240" s="87">
        <v>1000000</v>
      </c>
      <c r="E240" s="77"/>
      <c r="F240" s="131">
        <f t="shared" si="20"/>
        <v>1000000</v>
      </c>
      <c r="G240" s="131">
        <f t="shared" si="21"/>
        <v>3000000</v>
      </c>
      <c r="H240" s="134">
        <f t="shared" si="22"/>
        <v>25</v>
      </c>
      <c r="I240" s="132" t="s">
        <v>62</v>
      </c>
      <c r="L240">
        <v>1000000</v>
      </c>
      <c r="M240" s="109">
        <f t="shared" si="19"/>
        <v>0</v>
      </c>
    </row>
    <row r="241" spans="1:13" ht="30.75" customHeight="1">
      <c r="A241" s="55" t="s">
        <v>55</v>
      </c>
      <c r="B241" s="56" t="s">
        <v>198</v>
      </c>
      <c r="C241" s="87">
        <v>900000</v>
      </c>
      <c r="D241" s="87">
        <v>900000</v>
      </c>
      <c r="E241" s="77"/>
      <c r="F241" s="131">
        <f t="shared" si="20"/>
        <v>900000</v>
      </c>
      <c r="G241" s="131">
        <f t="shared" si="21"/>
        <v>0</v>
      </c>
      <c r="H241" s="134">
        <f t="shared" si="22"/>
        <v>100</v>
      </c>
      <c r="I241" s="132" t="s">
        <v>62</v>
      </c>
      <c r="L241">
        <v>900000</v>
      </c>
      <c r="M241" s="109">
        <f t="shared" si="19"/>
        <v>0</v>
      </c>
    </row>
    <row r="242" spans="1:13" ht="28.5" customHeight="1">
      <c r="A242" s="55" t="s">
        <v>55</v>
      </c>
      <c r="B242" s="56" t="s">
        <v>199</v>
      </c>
      <c r="C242" s="87">
        <v>6000000</v>
      </c>
      <c r="D242" s="87">
        <v>2000000</v>
      </c>
      <c r="E242" s="77"/>
      <c r="F242" s="131">
        <f t="shared" si="20"/>
        <v>2000000</v>
      </c>
      <c r="G242" s="131">
        <f t="shared" si="21"/>
        <v>4000000</v>
      </c>
      <c r="H242" s="134">
        <f t="shared" si="22"/>
        <v>33.333333333333329</v>
      </c>
      <c r="I242" s="132" t="s">
        <v>62</v>
      </c>
      <c r="L242">
        <v>2000000</v>
      </c>
      <c r="M242" s="109">
        <f t="shared" si="19"/>
        <v>0</v>
      </c>
    </row>
    <row r="243" spans="1:13" ht="28.5" customHeight="1">
      <c r="A243" s="55" t="s">
        <v>55</v>
      </c>
      <c r="B243" s="56" t="s">
        <v>200</v>
      </c>
      <c r="C243" s="87">
        <v>1500000</v>
      </c>
      <c r="D243" s="87">
        <v>0</v>
      </c>
      <c r="E243" s="77"/>
      <c r="F243" s="131">
        <f t="shared" si="20"/>
        <v>0</v>
      </c>
      <c r="G243" s="131">
        <f t="shared" si="21"/>
        <v>1500000</v>
      </c>
      <c r="H243" s="134">
        <f t="shared" si="22"/>
        <v>0</v>
      </c>
      <c r="I243" s="132" t="s">
        <v>62</v>
      </c>
      <c r="L243">
        <v>0</v>
      </c>
      <c r="M243" s="109">
        <f t="shared" si="19"/>
        <v>0</v>
      </c>
    </row>
    <row r="244" spans="1:13" ht="18.75" customHeight="1">
      <c r="A244" s="66" t="s">
        <v>130</v>
      </c>
      <c r="B244" s="67" t="s">
        <v>131</v>
      </c>
      <c r="C244" s="98">
        <v>111150000</v>
      </c>
      <c r="D244" s="98">
        <v>33004000</v>
      </c>
      <c r="E244" s="99"/>
      <c r="F244" s="131">
        <f t="shared" si="20"/>
        <v>33004000</v>
      </c>
      <c r="G244" s="131">
        <f t="shared" si="21"/>
        <v>78146000</v>
      </c>
      <c r="H244" s="134">
        <f t="shared" si="22"/>
        <v>29.693207377417902</v>
      </c>
      <c r="I244" s="132" t="s">
        <v>62</v>
      </c>
      <c r="M244" s="109"/>
    </row>
    <row r="245" spans="1:13" ht="18.75" customHeight="1">
      <c r="A245" s="60" t="s">
        <v>65</v>
      </c>
      <c r="B245" s="61" t="s">
        <v>66</v>
      </c>
      <c r="C245" s="91">
        <f>SUM(C246:C247)</f>
        <v>5100000</v>
      </c>
      <c r="D245" s="91">
        <v>0</v>
      </c>
      <c r="E245" s="100"/>
      <c r="F245" s="131">
        <f t="shared" si="20"/>
        <v>0</v>
      </c>
      <c r="G245" s="131">
        <f t="shared" si="21"/>
        <v>5100000</v>
      </c>
      <c r="H245" s="134">
        <f t="shared" si="22"/>
        <v>0</v>
      </c>
      <c r="I245" s="132" t="s">
        <v>62</v>
      </c>
      <c r="L245">
        <v>0</v>
      </c>
      <c r="M245" s="109">
        <f t="shared" si="19"/>
        <v>0</v>
      </c>
    </row>
    <row r="246" spans="1:13" ht="18.75" customHeight="1">
      <c r="A246" s="55" t="s">
        <v>55</v>
      </c>
      <c r="B246" s="56" t="s">
        <v>180</v>
      </c>
      <c r="C246" s="87">
        <v>4500000</v>
      </c>
      <c r="D246" s="87">
        <v>0</v>
      </c>
      <c r="E246" s="77"/>
      <c r="F246" s="131">
        <f t="shared" si="20"/>
        <v>0</v>
      </c>
      <c r="G246" s="131">
        <f t="shared" si="21"/>
        <v>4500000</v>
      </c>
      <c r="H246" s="134">
        <f t="shared" si="22"/>
        <v>0</v>
      </c>
      <c r="I246" s="132" t="s">
        <v>62</v>
      </c>
      <c r="L246">
        <v>0</v>
      </c>
      <c r="M246" s="109">
        <f t="shared" si="19"/>
        <v>0</v>
      </c>
    </row>
    <row r="247" spans="1:13" ht="18.75" customHeight="1">
      <c r="A247" s="55" t="s">
        <v>55</v>
      </c>
      <c r="B247" s="56" t="s">
        <v>193</v>
      </c>
      <c r="C247" s="87">
        <v>600000</v>
      </c>
      <c r="D247" s="87">
        <v>0</v>
      </c>
      <c r="E247" s="77"/>
      <c r="F247" s="131">
        <f t="shared" si="20"/>
        <v>0</v>
      </c>
      <c r="G247" s="131">
        <f t="shared" si="21"/>
        <v>600000</v>
      </c>
      <c r="H247" s="134">
        <f t="shared" si="22"/>
        <v>0</v>
      </c>
      <c r="I247" s="132" t="s">
        <v>62</v>
      </c>
      <c r="L247">
        <v>0</v>
      </c>
      <c r="M247" s="109">
        <f t="shared" si="19"/>
        <v>0</v>
      </c>
    </row>
    <row r="248" spans="1:13" ht="18.75" customHeight="1">
      <c r="A248" s="60" t="s">
        <v>72</v>
      </c>
      <c r="B248" s="61" t="s">
        <v>73</v>
      </c>
      <c r="C248" s="91">
        <f>SUM(C249:C250)</f>
        <v>14100000</v>
      </c>
      <c r="D248" s="91">
        <v>14100000</v>
      </c>
      <c r="E248" s="91">
        <f>SUM(E249:E250)</f>
        <v>0</v>
      </c>
      <c r="F248" s="131">
        <f t="shared" si="20"/>
        <v>14100000</v>
      </c>
      <c r="G248" s="131">
        <f t="shared" si="21"/>
        <v>0</v>
      </c>
      <c r="H248" s="134">
        <f t="shared" si="22"/>
        <v>100</v>
      </c>
      <c r="I248" s="132" t="s">
        <v>62</v>
      </c>
      <c r="L248">
        <v>14100000</v>
      </c>
      <c r="M248" s="109">
        <f t="shared" si="19"/>
        <v>0</v>
      </c>
    </row>
    <row r="249" spans="1:13" ht="18.75" customHeight="1">
      <c r="A249" s="55" t="s">
        <v>55</v>
      </c>
      <c r="B249" s="56" t="s">
        <v>201</v>
      </c>
      <c r="C249" s="87">
        <v>4900000</v>
      </c>
      <c r="D249" s="87">
        <v>4900000</v>
      </c>
      <c r="E249" s="131"/>
      <c r="F249" s="131">
        <f t="shared" si="20"/>
        <v>4900000</v>
      </c>
      <c r="G249" s="131">
        <f t="shared" si="21"/>
        <v>0</v>
      </c>
      <c r="H249" s="134">
        <f t="shared" si="22"/>
        <v>100</v>
      </c>
      <c r="I249" s="132" t="s">
        <v>62</v>
      </c>
      <c r="L249">
        <v>4900000</v>
      </c>
      <c r="M249" s="109">
        <f t="shared" si="19"/>
        <v>0</v>
      </c>
    </row>
    <row r="250" spans="1:13" ht="18.75" customHeight="1">
      <c r="A250" s="55"/>
      <c r="B250" s="75" t="s">
        <v>296</v>
      </c>
      <c r="C250" s="87">
        <v>9200000</v>
      </c>
      <c r="D250" s="87">
        <v>9200000</v>
      </c>
      <c r="E250" s="131">
        <v>0</v>
      </c>
      <c r="F250" s="131">
        <f t="shared" si="20"/>
        <v>9200000</v>
      </c>
      <c r="G250" s="131">
        <f t="shared" si="21"/>
        <v>0</v>
      </c>
      <c r="H250" s="134">
        <f t="shared" si="22"/>
        <v>100</v>
      </c>
      <c r="I250" s="132" t="s">
        <v>62</v>
      </c>
      <c r="L250">
        <v>9200000</v>
      </c>
      <c r="M250" s="109">
        <f t="shared" si="19"/>
        <v>0</v>
      </c>
    </row>
    <row r="251" spans="1:13" ht="18.75" customHeight="1">
      <c r="A251" s="60" t="s">
        <v>79</v>
      </c>
      <c r="B251" s="61" t="s">
        <v>80</v>
      </c>
      <c r="C251" s="91">
        <f>SUM(C252:C253)</f>
        <v>8400000</v>
      </c>
      <c r="D251" s="91">
        <v>4200000</v>
      </c>
      <c r="E251" s="91">
        <f>SUM(E252:E253)</f>
        <v>0</v>
      </c>
      <c r="F251" s="131">
        <f t="shared" si="20"/>
        <v>4200000</v>
      </c>
      <c r="G251" s="131">
        <f t="shared" si="21"/>
        <v>4200000</v>
      </c>
      <c r="H251" s="134">
        <f t="shared" si="22"/>
        <v>50</v>
      </c>
      <c r="I251" s="132" t="s">
        <v>62</v>
      </c>
      <c r="L251">
        <v>4200000</v>
      </c>
      <c r="M251" s="109">
        <f t="shared" si="19"/>
        <v>0</v>
      </c>
    </row>
    <row r="252" spans="1:13" ht="29.25" customHeight="1">
      <c r="A252" s="55" t="s">
        <v>55</v>
      </c>
      <c r="B252" s="56" t="s">
        <v>202</v>
      </c>
      <c r="C252" s="87">
        <v>4000000</v>
      </c>
      <c r="D252" s="87">
        <v>2100000</v>
      </c>
      <c r="E252" s="131">
        <v>0</v>
      </c>
      <c r="F252" s="131">
        <f t="shared" si="20"/>
        <v>2100000</v>
      </c>
      <c r="G252" s="131">
        <f t="shared" si="21"/>
        <v>1900000</v>
      </c>
      <c r="H252" s="134">
        <f t="shared" si="22"/>
        <v>52.5</v>
      </c>
      <c r="I252" s="132" t="s">
        <v>62</v>
      </c>
      <c r="L252">
        <v>2100000</v>
      </c>
      <c r="M252" s="109">
        <f t="shared" si="19"/>
        <v>0</v>
      </c>
    </row>
    <row r="253" spans="1:13" ht="28.5" customHeight="1">
      <c r="A253" s="55" t="s">
        <v>55</v>
      </c>
      <c r="B253" s="56" t="s">
        <v>203</v>
      </c>
      <c r="C253" s="87">
        <v>4400000</v>
      </c>
      <c r="D253" s="87">
        <v>2100000</v>
      </c>
      <c r="E253" s="131">
        <v>0</v>
      </c>
      <c r="F253" s="131">
        <f t="shared" si="20"/>
        <v>2100000</v>
      </c>
      <c r="G253" s="131">
        <f t="shared" si="21"/>
        <v>2300000</v>
      </c>
      <c r="H253" s="134">
        <f t="shared" si="22"/>
        <v>47.727272727272727</v>
      </c>
      <c r="I253" s="132" t="s">
        <v>62</v>
      </c>
      <c r="L253">
        <v>2100000</v>
      </c>
      <c r="M253" s="109">
        <f t="shared" si="19"/>
        <v>0</v>
      </c>
    </row>
    <row r="254" spans="1:13" ht="18.75" customHeight="1">
      <c r="A254" s="60" t="s">
        <v>91</v>
      </c>
      <c r="B254" s="61" t="s">
        <v>92</v>
      </c>
      <c r="C254" s="91">
        <f>SUM(C255)</f>
        <v>50000000</v>
      </c>
      <c r="D254" s="91">
        <v>25504000</v>
      </c>
      <c r="E254" s="100"/>
      <c r="F254" s="131">
        <f t="shared" si="20"/>
        <v>25504000</v>
      </c>
      <c r="G254" s="131">
        <f t="shared" si="21"/>
        <v>24496000</v>
      </c>
      <c r="H254" s="134">
        <f t="shared" si="22"/>
        <v>51.007999999999996</v>
      </c>
      <c r="I254" s="132" t="s">
        <v>62</v>
      </c>
      <c r="L254">
        <v>25504000</v>
      </c>
      <c r="M254" s="109">
        <f t="shared" si="19"/>
        <v>0</v>
      </c>
    </row>
    <row r="255" spans="1:13" ht="28.5" customHeight="1">
      <c r="A255" s="55" t="s">
        <v>55</v>
      </c>
      <c r="B255" s="56" t="s">
        <v>192</v>
      </c>
      <c r="C255" s="87">
        <v>50000000</v>
      </c>
      <c r="D255" s="87">
        <v>25504000</v>
      </c>
      <c r="E255" s="77"/>
      <c r="F255" s="131">
        <f t="shared" si="20"/>
        <v>25504000</v>
      </c>
      <c r="G255" s="131">
        <f t="shared" si="21"/>
        <v>24496000</v>
      </c>
      <c r="H255" s="134">
        <f t="shared" si="22"/>
        <v>51.007999999999996</v>
      </c>
      <c r="I255" s="132" t="s">
        <v>62</v>
      </c>
      <c r="L255">
        <v>25504000</v>
      </c>
      <c r="M255" s="109">
        <f t="shared" si="19"/>
        <v>0</v>
      </c>
    </row>
    <row r="256" spans="1:13" ht="28.5" customHeight="1">
      <c r="A256" s="66" t="s">
        <v>136</v>
      </c>
      <c r="B256" s="67" t="s">
        <v>205</v>
      </c>
      <c r="C256" s="98">
        <v>99060000</v>
      </c>
      <c r="D256" s="98">
        <v>5385000</v>
      </c>
      <c r="E256" s="99"/>
      <c r="F256" s="131">
        <f t="shared" si="20"/>
        <v>5385000</v>
      </c>
      <c r="G256" s="131">
        <f t="shared" si="21"/>
        <v>93675000</v>
      </c>
      <c r="H256" s="134">
        <f t="shared" si="22"/>
        <v>5.4360993337371291</v>
      </c>
      <c r="I256" s="132" t="s">
        <v>62</v>
      </c>
      <c r="L256">
        <v>5385000</v>
      </c>
      <c r="M256" s="109">
        <f t="shared" si="19"/>
        <v>0</v>
      </c>
    </row>
    <row r="257" spans="1:13" ht="18.75" customHeight="1">
      <c r="A257" s="60" t="s">
        <v>65</v>
      </c>
      <c r="B257" s="61" t="s">
        <v>66</v>
      </c>
      <c r="C257" s="91">
        <f>SUM(C258:C258)</f>
        <v>300000</v>
      </c>
      <c r="D257" s="91">
        <v>300000</v>
      </c>
      <c r="E257" s="100"/>
      <c r="F257" s="131">
        <f t="shared" si="20"/>
        <v>300000</v>
      </c>
      <c r="G257" s="131">
        <f t="shared" si="21"/>
        <v>0</v>
      </c>
      <c r="H257" s="134">
        <f t="shared" si="22"/>
        <v>100</v>
      </c>
      <c r="I257" s="132" t="s">
        <v>62</v>
      </c>
      <c r="L257">
        <v>300000</v>
      </c>
      <c r="M257" s="109">
        <f t="shared" si="19"/>
        <v>0</v>
      </c>
    </row>
    <row r="258" spans="1:13" ht="18.75" customHeight="1">
      <c r="A258" s="55" t="s">
        <v>55</v>
      </c>
      <c r="B258" s="56" t="s">
        <v>206</v>
      </c>
      <c r="C258" s="87">
        <v>300000</v>
      </c>
      <c r="D258" s="87">
        <v>300000</v>
      </c>
      <c r="E258" s="77"/>
      <c r="F258" s="131">
        <f t="shared" si="20"/>
        <v>300000</v>
      </c>
      <c r="G258" s="131">
        <f t="shared" si="21"/>
        <v>0</v>
      </c>
      <c r="H258" s="134">
        <f t="shared" si="22"/>
        <v>100</v>
      </c>
      <c r="I258" s="132" t="s">
        <v>62</v>
      </c>
      <c r="L258">
        <v>300000</v>
      </c>
      <c r="M258" s="109">
        <f t="shared" si="19"/>
        <v>0</v>
      </c>
    </row>
    <row r="259" spans="1:13" ht="18.75" customHeight="1">
      <c r="A259" s="60" t="s">
        <v>72</v>
      </c>
      <c r="B259" s="61" t="s">
        <v>73</v>
      </c>
      <c r="C259" s="91">
        <f>SUM(C260:C260)</f>
        <v>12800000</v>
      </c>
      <c r="D259" s="91">
        <v>2600000</v>
      </c>
      <c r="E259" s="100"/>
      <c r="F259" s="131">
        <f t="shared" si="20"/>
        <v>2600000</v>
      </c>
      <c r="G259" s="131">
        <f t="shared" si="21"/>
        <v>10200000</v>
      </c>
      <c r="H259" s="134">
        <f t="shared" si="22"/>
        <v>20.3125</v>
      </c>
      <c r="I259" s="132" t="s">
        <v>62</v>
      </c>
      <c r="L259">
        <v>2600000</v>
      </c>
      <c r="M259" s="109">
        <f t="shared" si="19"/>
        <v>0</v>
      </c>
    </row>
    <row r="260" spans="1:13" ht="18.75" customHeight="1">
      <c r="A260" s="55" t="s">
        <v>55</v>
      </c>
      <c r="B260" s="56" t="s">
        <v>207</v>
      </c>
      <c r="C260" s="87">
        <v>12800000</v>
      </c>
      <c r="D260" s="87">
        <v>2600000</v>
      </c>
      <c r="E260" s="77"/>
      <c r="F260" s="131">
        <f t="shared" si="20"/>
        <v>2600000</v>
      </c>
      <c r="G260" s="131">
        <f t="shared" si="21"/>
        <v>10200000</v>
      </c>
      <c r="H260" s="134">
        <f t="shared" si="22"/>
        <v>20.3125</v>
      </c>
      <c r="I260" s="132" t="s">
        <v>62</v>
      </c>
      <c r="L260">
        <v>2600000</v>
      </c>
      <c r="M260" s="109">
        <f t="shared" si="19"/>
        <v>0</v>
      </c>
    </row>
    <row r="261" spans="1:13" ht="18.75" customHeight="1">
      <c r="A261" s="60" t="s">
        <v>79</v>
      </c>
      <c r="B261" s="61" t="s">
        <v>80</v>
      </c>
      <c r="C261" s="91">
        <f>SUM(C262:C264)</f>
        <v>11300000</v>
      </c>
      <c r="D261" s="91">
        <v>1900000</v>
      </c>
      <c r="E261" s="100"/>
      <c r="F261" s="131">
        <f t="shared" si="20"/>
        <v>1900000</v>
      </c>
      <c r="G261" s="131">
        <f t="shared" si="21"/>
        <v>9400000</v>
      </c>
      <c r="H261" s="134">
        <f t="shared" si="22"/>
        <v>16.814159292035399</v>
      </c>
      <c r="I261" s="132" t="s">
        <v>62</v>
      </c>
      <c r="L261">
        <v>1900000</v>
      </c>
      <c r="M261" s="109">
        <f t="shared" si="19"/>
        <v>0</v>
      </c>
    </row>
    <row r="262" spans="1:13" ht="35.25" customHeight="1">
      <c r="A262" s="55" t="s">
        <v>55</v>
      </c>
      <c r="B262" s="56" t="s">
        <v>208</v>
      </c>
      <c r="C262" s="87">
        <v>5400000</v>
      </c>
      <c r="D262" s="87">
        <v>600000</v>
      </c>
      <c r="E262" s="77"/>
      <c r="F262" s="131">
        <f t="shared" si="20"/>
        <v>600000</v>
      </c>
      <c r="G262" s="131">
        <f t="shared" si="21"/>
        <v>4800000</v>
      </c>
      <c r="H262" s="134">
        <f t="shared" si="22"/>
        <v>11.111111111111111</v>
      </c>
      <c r="I262" s="132" t="s">
        <v>62</v>
      </c>
      <c r="L262">
        <v>600000</v>
      </c>
      <c r="M262" s="109">
        <f t="shared" si="19"/>
        <v>0</v>
      </c>
    </row>
    <row r="263" spans="1:13" ht="35.25" customHeight="1">
      <c r="A263" s="55" t="s">
        <v>55</v>
      </c>
      <c r="B263" s="56" t="s">
        <v>209</v>
      </c>
      <c r="C263" s="87">
        <v>2300000</v>
      </c>
      <c r="D263" s="87">
        <v>1300000</v>
      </c>
      <c r="E263" s="77"/>
      <c r="F263" s="131">
        <f t="shared" si="20"/>
        <v>1300000</v>
      </c>
      <c r="G263" s="131">
        <f t="shared" si="21"/>
        <v>1000000</v>
      </c>
      <c r="H263" s="134">
        <f t="shared" si="22"/>
        <v>56.521739130434781</v>
      </c>
      <c r="I263" s="132" t="s">
        <v>62</v>
      </c>
      <c r="L263">
        <v>1300000</v>
      </c>
      <c r="M263" s="109">
        <f t="shared" si="19"/>
        <v>0</v>
      </c>
    </row>
    <row r="264" spans="1:13" ht="42.75" customHeight="1">
      <c r="A264" s="55" t="s">
        <v>55</v>
      </c>
      <c r="B264" s="56" t="s">
        <v>210</v>
      </c>
      <c r="C264" s="87">
        <v>3600000</v>
      </c>
      <c r="D264" s="87">
        <v>0</v>
      </c>
      <c r="E264" s="77"/>
      <c r="F264" s="131">
        <f t="shared" si="20"/>
        <v>0</v>
      </c>
      <c r="G264" s="131">
        <f t="shared" si="21"/>
        <v>3600000</v>
      </c>
      <c r="H264" s="134">
        <f t="shared" si="22"/>
        <v>0</v>
      </c>
      <c r="I264" s="132" t="s">
        <v>62</v>
      </c>
      <c r="L264">
        <v>0</v>
      </c>
      <c r="M264" s="109">
        <f t="shared" si="19"/>
        <v>0</v>
      </c>
    </row>
    <row r="265" spans="1:13" ht="28.5" customHeight="1">
      <c r="A265" s="60" t="s">
        <v>91</v>
      </c>
      <c r="B265" s="61" t="s">
        <v>92</v>
      </c>
      <c r="C265" s="91">
        <f>SUM(C266)</f>
        <v>6087270</v>
      </c>
      <c r="D265" s="91">
        <v>585000</v>
      </c>
      <c r="E265" s="100"/>
      <c r="F265" s="131">
        <f t="shared" si="20"/>
        <v>585000</v>
      </c>
      <c r="G265" s="131">
        <f t="shared" si="21"/>
        <v>5502270</v>
      </c>
      <c r="H265" s="134">
        <f t="shared" si="22"/>
        <v>9.6102193594172753</v>
      </c>
      <c r="I265" s="132" t="s">
        <v>62</v>
      </c>
      <c r="L265">
        <v>585000</v>
      </c>
      <c r="M265" s="109">
        <f t="shared" si="19"/>
        <v>0</v>
      </c>
    </row>
    <row r="266" spans="1:13" ht="43.5" customHeight="1">
      <c r="A266" s="55" t="s">
        <v>55</v>
      </c>
      <c r="B266" s="56" t="s">
        <v>211</v>
      </c>
      <c r="C266" s="87">
        <v>6087270</v>
      </c>
      <c r="D266" s="87">
        <v>585000</v>
      </c>
      <c r="E266" s="77"/>
      <c r="F266" s="131">
        <f t="shared" si="20"/>
        <v>585000</v>
      </c>
      <c r="G266" s="131">
        <f t="shared" si="21"/>
        <v>5502270</v>
      </c>
      <c r="H266" s="134">
        <f t="shared" si="22"/>
        <v>9.6102193594172753</v>
      </c>
      <c r="I266" s="132" t="s">
        <v>62</v>
      </c>
      <c r="L266">
        <v>585000</v>
      </c>
      <c r="M266" s="109">
        <f t="shared" si="19"/>
        <v>0</v>
      </c>
    </row>
    <row r="267" spans="1:13" ht="28.5" customHeight="1">
      <c r="A267" s="66" t="s">
        <v>142</v>
      </c>
      <c r="B267" s="67" t="s">
        <v>143</v>
      </c>
      <c r="C267" s="98">
        <v>132500000</v>
      </c>
      <c r="D267" s="98">
        <v>15575000</v>
      </c>
      <c r="E267" s="99"/>
      <c r="F267" s="131">
        <f t="shared" si="20"/>
        <v>15575000</v>
      </c>
      <c r="G267" s="131">
        <f t="shared" si="21"/>
        <v>116925000</v>
      </c>
      <c r="H267" s="134">
        <f t="shared" si="22"/>
        <v>11.754716981132075</v>
      </c>
      <c r="I267" s="132" t="s">
        <v>62</v>
      </c>
      <c r="L267">
        <v>15575000</v>
      </c>
      <c r="M267" s="109">
        <f t="shared" si="19"/>
        <v>0</v>
      </c>
    </row>
    <row r="268" spans="1:13" ht="36.75" customHeight="1">
      <c r="A268" s="60" t="s">
        <v>65</v>
      </c>
      <c r="B268" s="61" t="s">
        <v>66</v>
      </c>
      <c r="C268" s="91">
        <f>SUM(C269:C269)</f>
        <v>300000</v>
      </c>
      <c r="D268" s="91">
        <v>300000</v>
      </c>
      <c r="E268" s="100"/>
      <c r="F268" s="131">
        <f t="shared" si="20"/>
        <v>300000</v>
      </c>
      <c r="G268" s="131">
        <f t="shared" si="21"/>
        <v>0</v>
      </c>
      <c r="H268" s="134">
        <f t="shared" si="22"/>
        <v>100</v>
      </c>
      <c r="I268" s="132" t="s">
        <v>62</v>
      </c>
      <c r="L268">
        <v>300000</v>
      </c>
      <c r="M268" s="109">
        <f t="shared" si="19"/>
        <v>0</v>
      </c>
    </row>
    <row r="269" spans="1:13" ht="18.75" customHeight="1">
      <c r="A269" s="55" t="s">
        <v>55</v>
      </c>
      <c r="B269" s="56" t="s">
        <v>212</v>
      </c>
      <c r="C269" s="87">
        <v>300000</v>
      </c>
      <c r="D269" s="87">
        <v>300000</v>
      </c>
      <c r="E269" s="77"/>
      <c r="F269" s="131">
        <f t="shared" si="20"/>
        <v>300000</v>
      </c>
      <c r="G269" s="131">
        <f t="shared" si="21"/>
        <v>0</v>
      </c>
      <c r="H269" s="134">
        <f t="shared" si="22"/>
        <v>100</v>
      </c>
      <c r="I269" s="132" t="s">
        <v>62</v>
      </c>
      <c r="L269">
        <v>300000</v>
      </c>
      <c r="M269" s="109">
        <f t="shared" si="19"/>
        <v>0</v>
      </c>
    </row>
    <row r="270" spans="1:13" ht="18.75" customHeight="1">
      <c r="A270" s="60" t="s">
        <v>72</v>
      </c>
      <c r="B270" s="61" t="s">
        <v>73</v>
      </c>
      <c r="C270" s="91">
        <f>SUM(C271:C271)</f>
        <v>250000</v>
      </c>
      <c r="D270" s="91">
        <v>250000</v>
      </c>
      <c r="E270" s="100"/>
      <c r="F270" s="131">
        <f t="shared" si="20"/>
        <v>250000</v>
      </c>
      <c r="G270" s="131">
        <f t="shared" si="21"/>
        <v>0</v>
      </c>
      <c r="H270" s="134">
        <f t="shared" si="22"/>
        <v>100</v>
      </c>
      <c r="I270" s="132" t="s">
        <v>62</v>
      </c>
      <c r="L270">
        <v>250000</v>
      </c>
      <c r="M270" s="109">
        <f t="shared" si="19"/>
        <v>0</v>
      </c>
    </row>
    <row r="271" spans="1:13" ht="28.5" customHeight="1">
      <c r="A271" s="55" t="s">
        <v>55</v>
      </c>
      <c r="B271" s="56" t="s">
        <v>213</v>
      </c>
      <c r="C271" s="87">
        <v>250000</v>
      </c>
      <c r="D271" s="87">
        <v>250000</v>
      </c>
      <c r="E271" s="77"/>
      <c r="F271" s="131">
        <f t="shared" si="20"/>
        <v>250000</v>
      </c>
      <c r="G271" s="131">
        <f t="shared" si="21"/>
        <v>0</v>
      </c>
      <c r="H271" s="134">
        <f t="shared" si="22"/>
        <v>100</v>
      </c>
      <c r="I271" s="132" t="s">
        <v>62</v>
      </c>
      <c r="L271">
        <v>250000</v>
      </c>
      <c r="M271" s="109">
        <f t="shared" ref="M271:M334" si="23">D271-L271</f>
        <v>0</v>
      </c>
    </row>
    <row r="272" spans="1:13" ht="18.75" customHeight="1">
      <c r="A272" s="60" t="s">
        <v>79</v>
      </c>
      <c r="B272" s="61" t="s">
        <v>80</v>
      </c>
      <c r="C272" s="91">
        <f>SUM(C273:C276)</f>
        <v>5800000</v>
      </c>
      <c r="D272" s="91">
        <v>5775000</v>
      </c>
      <c r="E272" s="100"/>
      <c r="F272" s="131">
        <f t="shared" si="20"/>
        <v>5775000</v>
      </c>
      <c r="G272" s="131">
        <f t="shared" si="21"/>
        <v>25000</v>
      </c>
      <c r="H272" s="134">
        <f t="shared" si="22"/>
        <v>99.568965517241381</v>
      </c>
      <c r="I272" s="132" t="s">
        <v>62</v>
      </c>
      <c r="L272">
        <v>5775000</v>
      </c>
      <c r="M272" s="109">
        <f t="shared" si="23"/>
        <v>0</v>
      </c>
    </row>
    <row r="273" spans="1:13" ht="28.5" customHeight="1">
      <c r="A273" s="55" t="s">
        <v>55</v>
      </c>
      <c r="B273" s="56" t="s">
        <v>214</v>
      </c>
      <c r="C273" s="87">
        <v>2400000</v>
      </c>
      <c r="D273" s="87">
        <v>2400000</v>
      </c>
      <c r="E273" s="77"/>
      <c r="F273" s="131">
        <f t="shared" si="20"/>
        <v>2400000</v>
      </c>
      <c r="G273" s="131">
        <f t="shared" si="21"/>
        <v>0</v>
      </c>
      <c r="H273" s="134">
        <f t="shared" si="22"/>
        <v>100</v>
      </c>
      <c r="I273" s="132" t="s">
        <v>62</v>
      </c>
      <c r="L273">
        <v>2400000</v>
      </c>
      <c r="M273" s="109">
        <f t="shared" si="23"/>
        <v>0</v>
      </c>
    </row>
    <row r="274" spans="1:13" ht="18.75" customHeight="1">
      <c r="A274" s="55" t="s">
        <v>55</v>
      </c>
      <c r="B274" s="56" t="s">
        <v>215</v>
      </c>
      <c r="C274" s="87">
        <v>1000000</v>
      </c>
      <c r="D274" s="87">
        <v>1000000</v>
      </c>
      <c r="E274" s="77"/>
      <c r="F274" s="131">
        <f t="shared" si="20"/>
        <v>1000000</v>
      </c>
      <c r="G274" s="131">
        <f t="shared" si="21"/>
        <v>0</v>
      </c>
      <c r="H274" s="134">
        <f t="shared" si="22"/>
        <v>100</v>
      </c>
      <c r="I274" s="132" t="s">
        <v>62</v>
      </c>
      <c r="L274">
        <v>1000000</v>
      </c>
      <c r="M274" s="109">
        <f t="shared" si="23"/>
        <v>0</v>
      </c>
    </row>
    <row r="275" spans="1:13" ht="36.75" customHeight="1">
      <c r="A275" s="55" t="s">
        <v>55</v>
      </c>
      <c r="B275" s="56" t="s">
        <v>216</v>
      </c>
      <c r="C275" s="87">
        <v>400000</v>
      </c>
      <c r="D275" s="87">
        <v>375000</v>
      </c>
      <c r="E275" s="77"/>
      <c r="F275" s="131">
        <f t="shared" si="20"/>
        <v>375000</v>
      </c>
      <c r="G275" s="131">
        <f t="shared" si="21"/>
        <v>25000</v>
      </c>
      <c r="H275" s="134">
        <f t="shared" si="22"/>
        <v>93.75</v>
      </c>
      <c r="I275" s="132" t="s">
        <v>62</v>
      </c>
      <c r="L275">
        <v>375000</v>
      </c>
      <c r="M275" s="109">
        <f t="shared" si="23"/>
        <v>0</v>
      </c>
    </row>
    <row r="276" spans="1:13" ht="36.75" customHeight="1">
      <c r="A276" s="55" t="s">
        <v>55</v>
      </c>
      <c r="B276" s="56" t="s">
        <v>217</v>
      </c>
      <c r="C276" s="87">
        <v>2000000</v>
      </c>
      <c r="D276" s="87">
        <v>2000000</v>
      </c>
      <c r="E276" s="77"/>
      <c r="F276" s="131">
        <f t="shared" si="20"/>
        <v>2000000</v>
      </c>
      <c r="G276" s="131">
        <f t="shared" si="21"/>
        <v>0</v>
      </c>
      <c r="H276" s="134">
        <f t="shared" si="22"/>
        <v>100</v>
      </c>
      <c r="I276" s="132" t="s">
        <v>62</v>
      </c>
      <c r="L276">
        <v>2000000</v>
      </c>
      <c r="M276" s="109">
        <f t="shared" si="23"/>
        <v>0</v>
      </c>
    </row>
    <row r="277" spans="1:13" ht="33.75" customHeight="1">
      <c r="A277" s="60" t="s">
        <v>91</v>
      </c>
      <c r="B277" s="61" t="s">
        <v>92</v>
      </c>
      <c r="C277" s="91">
        <f>SUM(C278)</f>
        <v>9300000</v>
      </c>
      <c r="D277" s="91">
        <v>9250000</v>
      </c>
      <c r="E277" s="100"/>
      <c r="F277" s="131">
        <f t="shared" si="20"/>
        <v>9250000</v>
      </c>
      <c r="G277" s="131">
        <f t="shared" si="21"/>
        <v>50000</v>
      </c>
      <c r="H277" s="134">
        <f t="shared" si="22"/>
        <v>99.462365591397855</v>
      </c>
      <c r="I277" s="132" t="s">
        <v>62</v>
      </c>
      <c r="L277">
        <v>9250000</v>
      </c>
      <c r="M277" s="109">
        <f t="shared" si="23"/>
        <v>0</v>
      </c>
    </row>
    <row r="278" spans="1:13" ht="34.5" customHeight="1">
      <c r="A278" s="55" t="s">
        <v>55</v>
      </c>
      <c r="B278" s="56" t="s">
        <v>192</v>
      </c>
      <c r="C278" s="87">
        <v>9300000</v>
      </c>
      <c r="D278" s="87">
        <v>9250000</v>
      </c>
      <c r="E278" s="77"/>
      <c r="F278" s="131">
        <f t="shared" si="20"/>
        <v>9250000</v>
      </c>
      <c r="G278" s="131">
        <f t="shared" si="21"/>
        <v>50000</v>
      </c>
      <c r="H278" s="134">
        <f t="shared" si="22"/>
        <v>99.462365591397855</v>
      </c>
      <c r="I278" s="132" t="s">
        <v>62</v>
      </c>
      <c r="L278">
        <v>9250000</v>
      </c>
      <c r="M278" s="109">
        <f t="shared" si="23"/>
        <v>0</v>
      </c>
    </row>
    <row r="279" spans="1:13" ht="28.5" customHeight="1">
      <c r="A279" s="66" t="s">
        <v>147</v>
      </c>
      <c r="B279" s="67" t="s">
        <v>254</v>
      </c>
      <c r="C279" s="98">
        <f>C280+C282+C285</f>
        <v>30700000</v>
      </c>
      <c r="D279" s="98">
        <v>16150000</v>
      </c>
      <c r="E279" s="99"/>
      <c r="F279" s="131">
        <f t="shared" si="20"/>
        <v>16150000</v>
      </c>
      <c r="G279" s="131">
        <f t="shared" si="21"/>
        <v>14550000</v>
      </c>
      <c r="H279" s="134">
        <f t="shared" si="22"/>
        <v>52.605863192182412</v>
      </c>
      <c r="I279" s="132" t="s">
        <v>62</v>
      </c>
      <c r="L279">
        <v>16150000</v>
      </c>
      <c r="M279" s="109">
        <f t="shared" si="23"/>
        <v>0</v>
      </c>
    </row>
    <row r="280" spans="1:13" ht="18.75" customHeight="1">
      <c r="A280" s="60" t="s">
        <v>65</v>
      </c>
      <c r="B280" s="61" t="s">
        <v>66</v>
      </c>
      <c r="C280" s="91">
        <f>SUM(C281:C281)</f>
        <v>4500000</v>
      </c>
      <c r="D280" s="91">
        <v>1250000</v>
      </c>
      <c r="E280" s="100"/>
      <c r="F280" s="131">
        <f t="shared" si="20"/>
        <v>1250000</v>
      </c>
      <c r="G280" s="131">
        <f t="shared" si="21"/>
        <v>3250000</v>
      </c>
      <c r="H280" s="134">
        <f t="shared" si="22"/>
        <v>27.777777777777779</v>
      </c>
      <c r="I280" s="132" t="s">
        <v>62</v>
      </c>
      <c r="L280">
        <v>1250000</v>
      </c>
      <c r="M280" s="109">
        <f t="shared" si="23"/>
        <v>0</v>
      </c>
    </row>
    <row r="281" spans="1:13" ht="18.75" customHeight="1">
      <c r="A281" s="55" t="s">
        <v>55</v>
      </c>
      <c r="B281" s="56" t="s">
        <v>193</v>
      </c>
      <c r="C281" s="87">
        <v>4500000</v>
      </c>
      <c r="D281" s="87">
        <v>1250000</v>
      </c>
      <c r="E281" s="77"/>
      <c r="F281" s="131">
        <f t="shared" si="20"/>
        <v>1250000</v>
      </c>
      <c r="G281" s="131">
        <f t="shared" si="21"/>
        <v>3250000</v>
      </c>
      <c r="H281" s="134">
        <f t="shared" si="22"/>
        <v>27.777777777777779</v>
      </c>
      <c r="I281" s="132" t="s">
        <v>62</v>
      </c>
      <c r="L281">
        <v>1250000</v>
      </c>
      <c r="M281" s="109">
        <f t="shared" si="23"/>
        <v>0</v>
      </c>
    </row>
    <row r="282" spans="1:13" ht="18.75" customHeight="1">
      <c r="A282" s="60" t="s">
        <v>72</v>
      </c>
      <c r="B282" s="61" t="s">
        <v>73</v>
      </c>
      <c r="C282" s="91">
        <f>SUM(C283:C284)</f>
        <v>5600000</v>
      </c>
      <c r="D282" s="91">
        <v>5500000</v>
      </c>
      <c r="E282" s="100"/>
      <c r="F282" s="131">
        <f t="shared" si="20"/>
        <v>5500000</v>
      </c>
      <c r="G282" s="131">
        <f t="shared" si="21"/>
        <v>100000</v>
      </c>
      <c r="H282" s="134">
        <f t="shared" si="22"/>
        <v>98.214285714285708</v>
      </c>
      <c r="I282" s="132" t="s">
        <v>62</v>
      </c>
      <c r="L282">
        <v>5500000</v>
      </c>
      <c r="M282" s="109">
        <f t="shared" si="23"/>
        <v>0</v>
      </c>
    </row>
    <row r="283" spans="1:13" ht="18.75" customHeight="1">
      <c r="A283" s="55" t="s">
        <v>55</v>
      </c>
      <c r="B283" s="56" t="s">
        <v>218</v>
      </c>
      <c r="C283" s="87">
        <v>5400000</v>
      </c>
      <c r="D283" s="87">
        <v>5300000</v>
      </c>
      <c r="E283" s="77"/>
      <c r="F283" s="131">
        <f t="shared" si="20"/>
        <v>5300000</v>
      </c>
      <c r="G283" s="131">
        <f t="shared" si="21"/>
        <v>100000</v>
      </c>
      <c r="H283" s="134">
        <f t="shared" si="22"/>
        <v>98.148148148148152</v>
      </c>
      <c r="I283" s="132" t="s">
        <v>62</v>
      </c>
      <c r="L283">
        <v>5300000</v>
      </c>
      <c r="M283" s="109">
        <f t="shared" si="23"/>
        <v>0</v>
      </c>
    </row>
    <row r="284" spans="1:13" ht="18.75" customHeight="1">
      <c r="A284" s="55" t="s">
        <v>55</v>
      </c>
      <c r="B284" s="56" t="s">
        <v>219</v>
      </c>
      <c r="C284" s="87">
        <v>200000</v>
      </c>
      <c r="D284" s="87">
        <v>200000</v>
      </c>
      <c r="E284" s="77"/>
      <c r="F284" s="131">
        <f t="shared" si="20"/>
        <v>200000</v>
      </c>
      <c r="G284" s="131">
        <f t="shared" si="21"/>
        <v>0</v>
      </c>
      <c r="H284" s="134">
        <f t="shared" si="22"/>
        <v>100</v>
      </c>
      <c r="I284" s="132" t="s">
        <v>62</v>
      </c>
      <c r="L284">
        <v>200000</v>
      </c>
      <c r="M284" s="109">
        <f t="shared" si="23"/>
        <v>0</v>
      </c>
    </row>
    <row r="285" spans="1:13" ht="18.75" customHeight="1">
      <c r="A285" s="60" t="s">
        <v>79</v>
      </c>
      <c r="B285" s="61" t="s">
        <v>80</v>
      </c>
      <c r="C285" s="91">
        <f>SUM(C286:C290)</f>
        <v>20600000</v>
      </c>
      <c r="D285" s="91">
        <v>9400000</v>
      </c>
      <c r="E285" s="100"/>
      <c r="F285" s="131">
        <f t="shared" si="20"/>
        <v>9400000</v>
      </c>
      <c r="G285" s="131">
        <f t="shared" si="21"/>
        <v>11200000</v>
      </c>
      <c r="H285" s="134">
        <f t="shared" si="22"/>
        <v>45.631067961165051</v>
      </c>
      <c r="I285" s="132" t="s">
        <v>62</v>
      </c>
      <c r="L285">
        <v>9400000</v>
      </c>
      <c r="M285" s="109">
        <f t="shared" si="23"/>
        <v>0</v>
      </c>
    </row>
    <row r="286" spans="1:13" ht="18.75" customHeight="1">
      <c r="A286" s="55" t="s">
        <v>55</v>
      </c>
      <c r="B286" s="56" t="s">
        <v>220</v>
      </c>
      <c r="C286" s="87">
        <v>200000</v>
      </c>
      <c r="D286" s="87">
        <v>0</v>
      </c>
      <c r="E286" s="77"/>
      <c r="F286" s="131">
        <f t="shared" si="20"/>
        <v>0</v>
      </c>
      <c r="G286" s="131">
        <f t="shared" si="21"/>
        <v>200000</v>
      </c>
      <c r="H286" s="134">
        <f t="shared" si="22"/>
        <v>0</v>
      </c>
      <c r="I286" s="132" t="s">
        <v>62</v>
      </c>
      <c r="L286">
        <v>0</v>
      </c>
      <c r="M286" s="109">
        <f t="shared" si="23"/>
        <v>0</v>
      </c>
    </row>
    <row r="287" spans="1:13" ht="18.75" customHeight="1">
      <c r="A287" s="55" t="s">
        <v>55</v>
      </c>
      <c r="B287" s="56" t="s">
        <v>197</v>
      </c>
      <c r="C287" s="87">
        <v>1000000</v>
      </c>
      <c r="D287" s="87">
        <v>1000000</v>
      </c>
      <c r="E287" s="77"/>
      <c r="F287" s="131">
        <f t="shared" si="20"/>
        <v>1000000</v>
      </c>
      <c r="G287" s="131">
        <f t="shared" si="21"/>
        <v>0</v>
      </c>
      <c r="H287" s="134">
        <f t="shared" si="22"/>
        <v>100</v>
      </c>
      <c r="I287" s="132" t="s">
        <v>62</v>
      </c>
      <c r="L287">
        <v>1000000</v>
      </c>
      <c r="M287" s="109">
        <f t="shared" si="23"/>
        <v>0</v>
      </c>
    </row>
    <row r="288" spans="1:13" ht="39.75" customHeight="1">
      <c r="A288" s="55" t="s">
        <v>55</v>
      </c>
      <c r="B288" s="56" t="s">
        <v>221</v>
      </c>
      <c r="C288" s="87">
        <v>4600000</v>
      </c>
      <c r="D288" s="87">
        <v>4600000</v>
      </c>
      <c r="E288" s="77"/>
      <c r="F288" s="131">
        <f t="shared" si="20"/>
        <v>4600000</v>
      </c>
      <c r="G288" s="131">
        <f t="shared" si="21"/>
        <v>0</v>
      </c>
      <c r="H288" s="134">
        <f t="shared" si="22"/>
        <v>100</v>
      </c>
      <c r="I288" s="132" t="s">
        <v>62</v>
      </c>
      <c r="L288">
        <v>4600000</v>
      </c>
      <c r="M288" s="109">
        <f t="shared" si="23"/>
        <v>0</v>
      </c>
    </row>
    <row r="289" spans="1:18" ht="35.25" customHeight="1">
      <c r="A289" s="55" t="s">
        <v>55</v>
      </c>
      <c r="B289" s="56" t="s">
        <v>222</v>
      </c>
      <c r="C289" s="87">
        <v>1800000</v>
      </c>
      <c r="D289" s="87">
        <v>1800000</v>
      </c>
      <c r="E289" s="77"/>
      <c r="F289" s="131">
        <f t="shared" si="20"/>
        <v>1800000</v>
      </c>
      <c r="G289" s="131">
        <f t="shared" si="21"/>
        <v>0</v>
      </c>
      <c r="H289" s="134">
        <f t="shared" si="22"/>
        <v>100</v>
      </c>
      <c r="I289" s="132" t="s">
        <v>62</v>
      </c>
      <c r="L289">
        <v>1800000</v>
      </c>
      <c r="M289" s="109">
        <f t="shared" si="23"/>
        <v>0</v>
      </c>
    </row>
    <row r="290" spans="1:18" ht="24.75" customHeight="1">
      <c r="A290" s="55" t="s">
        <v>55</v>
      </c>
      <c r="B290" s="56" t="s">
        <v>223</v>
      </c>
      <c r="C290" s="87">
        <v>13000000</v>
      </c>
      <c r="D290" s="87">
        <v>2000000</v>
      </c>
      <c r="E290" s="77"/>
      <c r="F290" s="131">
        <f t="shared" si="20"/>
        <v>2000000</v>
      </c>
      <c r="G290" s="131">
        <f t="shared" si="21"/>
        <v>11000000</v>
      </c>
      <c r="H290" s="134">
        <f t="shared" si="22"/>
        <v>15.384615384615385</v>
      </c>
      <c r="I290" s="132" t="s">
        <v>62</v>
      </c>
      <c r="L290">
        <v>2000000</v>
      </c>
      <c r="M290" s="109">
        <f t="shared" si="23"/>
        <v>0</v>
      </c>
    </row>
    <row r="291" spans="1:18" ht="35.25" customHeight="1">
      <c r="A291" s="66" t="s">
        <v>150</v>
      </c>
      <c r="B291" s="67" t="s">
        <v>151</v>
      </c>
      <c r="C291" s="98">
        <v>473480000</v>
      </c>
      <c r="D291" s="98">
        <v>191556500</v>
      </c>
      <c r="E291" s="99"/>
      <c r="F291" s="131">
        <f t="shared" si="20"/>
        <v>191556500</v>
      </c>
      <c r="G291" s="131">
        <f t="shared" si="21"/>
        <v>281923500</v>
      </c>
      <c r="H291" s="134">
        <f t="shared" si="22"/>
        <v>40.457147081186115</v>
      </c>
      <c r="I291" s="132" t="s">
        <v>62</v>
      </c>
      <c r="L291">
        <v>191556500</v>
      </c>
      <c r="M291" s="109">
        <f t="shared" si="23"/>
        <v>0</v>
      </c>
    </row>
    <row r="292" spans="1:18" ht="30.75" customHeight="1">
      <c r="A292" s="60" t="s">
        <v>65</v>
      </c>
      <c r="B292" s="61" t="s">
        <v>66</v>
      </c>
      <c r="C292" s="91">
        <f>SUM(C293)</f>
        <v>2500000</v>
      </c>
      <c r="D292" s="91">
        <v>1300000</v>
      </c>
      <c r="E292" s="100"/>
      <c r="F292" s="131">
        <f t="shared" si="20"/>
        <v>1300000</v>
      </c>
      <c r="G292" s="131">
        <f t="shared" si="21"/>
        <v>1200000</v>
      </c>
      <c r="H292" s="134">
        <f t="shared" si="22"/>
        <v>52</v>
      </c>
      <c r="I292" s="132" t="s">
        <v>62</v>
      </c>
      <c r="L292">
        <v>1300000</v>
      </c>
      <c r="M292" s="109">
        <f t="shared" si="23"/>
        <v>0</v>
      </c>
    </row>
    <row r="293" spans="1:18" ht="28.5">
      <c r="A293" s="55" t="s">
        <v>55</v>
      </c>
      <c r="B293" s="56" t="s">
        <v>224</v>
      </c>
      <c r="C293" s="87">
        <v>2500000</v>
      </c>
      <c r="D293" s="87">
        <v>1300000</v>
      </c>
      <c r="E293" s="77"/>
      <c r="F293" s="131">
        <f t="shared" si="20"/>
        <v>1300000</v>
      </c>
      <c r="G293" s="131">
        <f t="shared" si="21"/>
        <v>1200000</v>
      </c>
      <c r="H293" s="134">
        <f t="shared" si="22"/>
        <v>52</v>
      </c>
      <c r="I293" s="132" t="s">
        <v>62</v>
      </c>
      <c r="L293">
        <v>1300000</v>
      </c>
      <c r="M293" s="109">
        <f t="shared" si="23"/>
        <v>0</v>
      </c>
    </row>
    <row r="294" spans="1:18">
      <c r="A294" s="60" t="s">
        <v>72</v>
      </c>
      <c r="B294" s="61" t="s">
        <v>73</v>
      </c>
      <c r="C294" s="91">
        <f>SUM(C295:C298)</f>
        <v>242400000</v>
      </c>
      <c r="D294" s="91">
        <v>89700000</v>
      </c>
      <c r="E294" s="91">
        <f>SUM(E295:E298)</f>
        <v>34500000</v>
      </c>
      <c r="F294" s="131">
        <f t="shared" si="20"/>
        <v>124200000</v>
      </c>
      <c r="G294" s="131">
        <f t="shared" si="21"/>
        <v>118200000</v>
      </c>
      <c r="H294" s="134">
        <f t="shared" si="22"/>
        <v>51.237623762376238</v>
      </c>
      <c r="I294" s="132" t="s">
        <v>62</v>
      </c>
      <c r="L294">
        <v>89700000</v>
      </c>
      <c r="M294" s="109">
        <f t="shared" si="23"/>
        <v>0</v>
      </c>
    </row>
    <row r="295" spans="1:18" ht="28.5">
      <c r="A295" s="55" t="s">
        <v>55</v>
      </c>
      <c r="B295" s="56" t="s">
        <v>225</v>
      </c>
      <c r="C295" s="87">
        <v>11200000</v>
      </c>
      <c r="D295" s="87">
        <v>10900000</v>
      </c>
      <c r="E295" s="77"/>
      <c r="F295" s="131">
        <f t="shared" si="20"/>
        <v>10900000</v>
      </c>
      <c r="G295" s="131">
        <f t="shared" si="21"/>
        <v>300000</v>
      </c>
      <c r="H295" s="134">
        <f t="shared" si="22"/>
        <v>97.321428571428569</v>
      </c>
      <c r="I295" s="132" t="s">
        <v>62</v>
      </c>
      <c r="L295">
        <v>10900000</v>
      </c>
      <c r="M295" s="109">
        <f t="shared" si="23"/>
        <v>0</v>
      </c>
    </row>
    <row r="296" spans="1:18">
      <c r="A296" s="55" t="s">
        <v>55</v>
      </c>
      <c r="B296" s="56" t="s">
        <v>226</v>
      </c>
      <c r="C296" s="87">
        <v>9800000</v>
      </c>
      <c r="D296" s="87">
        <v>9800000</v>
      </c>
      <c r="E296" s="87"/>
      <c r="F296" s="131">
        <f t="shared" ref="F296:F360" si="24">E296+D296</f>
        <v>9800000</v>
      </c>
      <c r="G296" s="131">
        <f t="shared" si="21"/>
        <v>0</v>
      </c>
      <c r="H296" s="134">
        <f t="shared" si="22"/>
        <v>100</v>
      </c>
      <c r="I296" s="132" t="s">
        <v>62</v>
      </c>
      <c r="L296">
        <v>9800000</v>
      </c>
      <c r="M296" s="109">
        <f t="shared" si="23"/>
        <v>0</v>
      </c>
    </row>
    <row r="297" spans="1:18" ht="32.25" customHeight="1">
      <c r="A297" s="55" t="s">
        <v>55</v>
      </c>
      <c r="B297" s="56" t="s">
        <v>227</v>
      </c>
      <c r="C297" s="87">
        <v>100800000</v>
      </c>
      <c r="D297" s="87">
        <v>38000000</v>
      </c>
      <c r="E297" s="87">
        <v>15500000</v>
      </c>
      <c r="F297" s="131">
        <f t="shared" si="24"/>
        <v>53500000</v>
      </c>
      <c r="G297" s="131">
        <f t="shared" si="21"/>
        <v>47300000</v>
      </c>
      <c r="H297" s="134">
        <f t="shared" si="22"/>
        <v>53.075396825396822</v>
      </c>
      <c r="I297" s="132" t="s">
        <v>62</v>
      </c>
      <c r="K297">
        <f>40+29+52+29+9</f>
        <v>159</v>
      </c>
      <c r="L297">
        <v>38000000</v>
      </c>
      <c r="M297" s="109">
        <f t="shared" si="23"/>
        <v>0</v>
      </c>
      <c r="N297" s="51">
        <f>G297-M297</f>
        <v>47300000</v>
      </c>
      <c r="O297">
        <v>1200000</v>
      </c>
      <c r="P297" s="51">
        <f>N297-O297</f>
        <v>46100000</v>
      </c>
      <c r="Q297" s="51">
        <f>M297+O297</f>
        <v>1200000</v>
      </c>
      <c r="R297" s="51">
        <f>Q297+F297</f>
        <v>54700000</v>
      </c>
    </row>
    <row r="298" spans="1:18">
      <c r="A298" s="55" t="s">
        <v>55</v>
      </c>
      <c r="B298" s="56" t="s">
        <v>228</v>
      </c>
      <c r="C298" s="87">
        <v>120600000</v>
      </c>
      <c r="D298" s="87">
        <v>31000000</v>
      </c>
      <c r="E298" s="87">
        <v>19000000</v>
      </c>
      <c r="F298" s="131">
        <f t="shared" si="24"/>
        <v>50000000</v>
      </c>
      <c r="G298" s="131">
        <f t="shared" si="21"/>
        <v>70600000</v>
      </c>
      <c r="H298" s="134">
        <f t="shared" si="22"/>
        <v>41.459369817578775</v>
      </c>
      <c r="I298" s="132" t="s">
        <v>62</v>
      </c>
      <c r="K298">
        <f>40+29+52+29+44</f>
        <v>194</v>
      </c>
      <c r="L298">
        <v>31000000</v>
      </c>
      <c r="M298" s="109">
        <f t="shared" si="23"/>
        <v>0</v>
      </c>
      <c r="N298" s="51">
        <f>G298-M298</f>
        <v>70600000</v>
      </c>
      <c r="O298">
        <v>1200000</v>
      </c>
      <c r="P298" s="51">
        <f>N298-O298</f>
        <v>69400000</v>
      </c>
      <c r="Q298" s="51">
        <f>M298+O298</f>
        <v>1200000</v>
      </c>
      <c r="R298" s="51">
        <f>Q298+F298</f>
        <v>51200000</v>
      </c>
    </row>
    <row r="299" spans="1:18" ht="36" customHeight="1">
      <c r="A299" s="60" t="s">
        <v>79</v>
      </c>
      <c r="B299" s="61" t="s">
        <v>80</v>
      </c>
      <c r="C299" s="95">
        <f>SUM(C300:C307)</f>
        <v>26000000</v>
      </c>
      <c r="D299" s="95">
        <v>7250000</v>
      </c>
      <c r="E299" s="95">
        <f>SUM(E300:E307)</f>
        <v>2000000</v>
      </c>
      <c r="F299" s="139">
        <f t="shared" si="24"/>
        <v>9250000</v>
      </c>
      <c r="G299" s="139">
        <f t="shared" si="21"/>
        <v>16750000</v>
      </c>
      <c r="H299" s="140">
        <f t="shared" si="22"/>
        <v>35.57692307692308</v>
      </c>
      <c r="I299" s="141" t="s">
        <v>62</v>
      </c>
      <c r="L299">
        <v>7250000</v>
      </c>
      <c r="M299" s="109">
        <f t="shared" si="23"/>
        <v>0</v>
      </c>
    </row>
    <row r="300" spans="1:18" ht="34.5" customHeight="1">
      <c r="A300" s="55" t="s">
        <v>55</v>
      </c>
      <c r="B300" s="56" t="s">
        <v>185</v>
      </c>
      <c r="C300" s="87">
        <v>700000</v>
      </c>
      <c r="D300" s="76">
        <v>550000</v>
      </c>
      <c r="E300" s="76">
        <v>0</v>
      </c>
      <c r="F300" s="131">
        <f t="shared" si="24"/>
        <v>550000</v>
      </c>
      <c r="G300" s="131">
        <f t="shared" ref="G300:G364" si="25">C300-F300</f>
        <v>150000</v>
      </c>
      <c r="H300" s="134">
        <f t="shared" ref="H300:H364" si="26">F300/C300*100</f>
        <v>78.571428571428569</v>
      </c>
      <c r="I300" s="132" t="s">
        <v>62</v>
      </c>
      <c r="L300">
        <v>550000</v>
      </c>
      <c r="M300" s="109">
        <f t="shared" si="23"/>
        <v>0</v>
      </c>
    </row>
    <row r="301" spans="1:18">
      <c r="A301" s="55" t="s">
        <v>55</v>
      </c>
      <c r="B301" s="56" t="s">
        <v>229</v>
      </c>
      <c r="C301" s="87">
        <v>1000000</v>
      </c>
      <c r="D301" s="76">
        <v>1000000</v>
      </c>
      <c r="E301" s="76"/>
      <c r="F301" s="131">
        <f t="shared" si="24"/>
        <v>1000000</v>
      </c>
      <c r="G301" s="131">
        <f t="shared" si="25"/>
        <v>0</v>
      </c>
      <c r="H301" s="134">
        <f t="shared" si="26"/>
        <v>100</v>
      </c>
      <c r="I301" s="132" t="s">
        <v>62</v>
      </c>
      <c r="L301">
        <v>1000000</v>
      </c>
      <c r="M301" s="109">
        <f t="shared" si="23"/>
        <v>0</v>
      </c>
    </row>
    <row r="302" spans="1:18" ht="34.5" customHeight="1">
      <c r="A302" s="55" t="s">
        <v>55</v>
      </c>
      <c r="B302" s="56" t="s">
        <v>197</v>
      </c>
      <c r="C302" s="87">
        <v>11500000</v>
      </c>
      <c r="D302" s="76">
        <v>5500000</v>
      </c>
      <c r="E302" s="76">
        <v>0</v>
      </c>
      <c r="F302" s="131">
        <f t="shared" si="24"/>
        <v>5500000</v>
      </c>
      <c r="G302" s="131">
        <f t="shared" si="25"/>
        <v>6000000</v>
      </c>
      <c r="H302" s="134">
        <f t="shared" si="26"/>
        <v>47.826086956521742</v>
      </c>
      <c r="I302" s="132" t="s">
        <v>62</v>
      </c>
      <c r="L302">
        <v>5500000</v>
      </c>
      <c r="M302" s="109">
        <f t="shared" si="23"/>
        <v>0</v>
      </c>
    </row>
    <row r="303" spans="1:18">
      <c r="A303" s="55" t="s">
        <v>55</v>
      </c>
      <c r="B303" s="56" t="s">
        <v>204</v>
      </c>
      <c r="C303" s="87">
        <v>6600000</v>
      </c>
      <c r="D303" s="76">
        <v>0</v>
      </c>
      <c r="E303" s="76">
        <v>1000000</v>
      </c>
      <c r="F303" s="131">
        <f t="shared" si="24"/>
        <v>1000000</v>
      </c>
      <c r="G303" s="131">
        <f t="shared" si="25"/>
        <v>5600000</v>
      </c>
      <c r="H303" s="134">
        <f t="shared" si="26"/>
        <v>15.151515151515152</v>
      </c>
      <c r="I303" s="132" t="s">
        <v>62</v>
      </c>
      <c r="L303">
        <v>0</v>
      </c>
      <c r="M303" s="109">
        <f t="shared" si="23"/>
        <v>0</v>
      </c>
    </row>
    <row r="304" spans="1:18" ht="28.5">
      <c r="A304" s="55" t="s">
        <v>55</v>
      </c>
      <c r="B304" s="56" t="s">
        <v>230</v>
      </c>
      <c r="C304" s="87">
        <v>200000</v>
      </c>
      <c r="D304" s="76">
        <v>200000</v>
      </c>
      <c r="E304" s="76"/>
      <c r="F304" s="131">
        <f t="shared" si="24"/>
        <v>200000</v>
      </c>
      <c r="G304" s="131">
        <f t="shared" si="25"/>
        <v>0</v>
      </c>
      <c r="H304" s="134">
        <f t="shared" si="26"/>
        <v>100</v>
      </c>
      <c r="I304" s="132" t="s">
        <v>62</v>
      </c>
      <c r="L304">
        <v>200000</v>
      </c>
      <c r="M304" s="109">
        <f t="shared" si="23"/>
        <v>0</v>
      </c>
    </row>
    <row r="305" spans="1:13">
      <c r="A305" s="55"/>
      <c r="B305" s="75" t="s">
        <v>297</v>
      </c>
      <c r="C305" s="87">
        <v>1200000</v>
      </c>
      <c r="D305" s="76">
        <v>0</v>
      </c>
      <c r="E305" s="76"/>
      <c r="F305" s="131">
        <f t="shared" si="24"/>
        <v>0</v>
      </c>
      <c r="G305" s="131">
        <f t="shared" si="25"/>
        <v>1200000</v>
      </c>
      <c r="H305" s="134">
        <f t="shared" si="26"/>
        <v>0</v>
      </c>
      <c r="I305" s="132" t="s">
        <v>62</v>
      </c>
      <c r="L305">
        <v>0</v>
      </c>
      <c r="M305" s="109">
        <f t="shared" si="23"/>
        <v>0</v>
      </c>
    </row>
    <row r="306" spans="1:13">
      <c r="A306" s="55"/>
      <c r="B306" s="75" t="s">
        <v>298</v>
      </c>
      <c r="C306" s="87">
        <v>800000</v>
      </c>
      <c r="D306" s="76">
        <v>0</v>
      </c>
      <c r="E306" s="76"/>
      <c r="F306" s="131">
        <f t="shared" si="24"/>
        <v>0</v>
      </c>
      <c r="G306" s="131">
        <f t="shared" si="25"/>
        <v>800000</v>
      </c>
      <c r="H306" s="134">
        <f t="shared" si="26"/>
        <v>0</v>
      </c>
      <c r="I306" s="132" t="s">
        <v>62</v>
      </c>
      <c r="L306">
        <v>0</v>
      </c>
      <c r="M306" s="109">
        <f t="shared" si="23"/>
        <v>0</v>
      </c>
    </row>
    <row r="307" spans="1:13">
      <c r="A307" s="55"/>
      <c r="B307" s="75" t="s">
        <v>299</v>
      </c>
      <c r="C307" s="87">
        <v>4000000</v>
      </c>
      <c r="D307" s="76">
        <v>0</v>
      </c>
      <c r="E307" s="76">
        <v>1000000</v>
      </c>
      <c r="F307" s="131">
        <f t="shared" si="24"/>
        <v>1000000</v>
      </c>
      <c r="G307" s="131">
        <f t="shared" si="25"/>
        <v>3000000</v>
      </c>
      <c r="H307" s="134">
        <f t="shared" si="26"/>
        <v>25</v>
      </c>
      <c r="I307" s="132" t="s">
        <v>62</v>
      </c>
      <c r="L307">
        <v>0</v>
      </c>
      <c r="M307" s="109">
        <f t="shared" si="23"/>
        <v>0</v>
      </c>
    </row>
    <row r="308" spans="1:13" ht="28.5">
      <c r="A308" s="60" t="s">
        <v>91</v>
      </c>
      <c r="B308" s="61" t="s">
        <v>92</v>
      </c>
      <c r="C308" s="95">
        <f>SUM(C309:C310)</f>
        <v>101780000</v>
      </c>
      <c r="D308" s="95">
        <v>93306500</v>
      </c>
      <c r="E308" s="95">
        <f>SUM(E309:E310)</f>
        <v>3400000</v>
      </c>
      <c r="F308" s="139">
        <f>E308+D308</f>
        <v>96706500</v>
      </c>
      <c r="G308" s="139">
        <f t="shared" si="25"/>
        <v>5073500</v>
      </c>
      <c r="H308" s="140">
        <f t="shared" si="26"/>
        <v>95.015228925132647</v>
      </c>
      <c r="I308" s="141" t="s">
        <v>62</v>
      </c>
      <c r="L308">
        <v>93306500</v>
      </c>
      <c r="M308" s="109">
        <f t="shared" si="23"/>
        <v>0</v>
      </c>
    </row>
    <row r="309" spans="1:13">
      <c r="A309" s="55" t="s">
        <v>55</v>
      </c>
      <c r="B309" s="56" t="s">
        <v>231</v>
      </c>
      <c r="C309" s="87">
        <v>69300000</v>
      </c>
      <c r="D309" s="76">
        <v>61031500</v>
      </c>
      <c r="E309" s="76">
        <v>3400000</v>
      </c>
      <c r="F309" s="131">
        <f t="shared" si="24"/>
        <v>64431500</v>
      </c>
      <c r="G309" s="131">
        <f t="shared" si="25"/>
        <v>4868500</v>
      </c>
      <c r="H309" s="134">
        <f t="shared" si="26"/>
        <v>92.974747474747474</v>
      </c>
      <c r="I309" s="132" t="s">
        <v>62</v>
      </c>
      <c r="L309">
        <v>61031500</v>
      </c>
      <c r="M309" s="109">
        <f t="shared" si="23"/>
        <v>0</v>
      </c>
    </row>
    <row r="310" spans="1:13">
      <c r="A310" s="55" t="s">
        <v>55</v>
      </c>
      <c r="B310" s="56" t="s">
        <v>232</v>
      </c>
      <c r="C310" s="87">
        <v>32480000</v>
      </c>
      <c r="D310" s="87">
        <v>32275000</v>
      </c>
      <c r="E310" s="77"/>
      <c r="F310" s="131">
        <f t="shared" si="24"/>
        <v>32275000</v>
      </c>
      <c r="G310" s="131">
        <f t="shared" si="25"/>
        <v>205000</v>
      </c>
      <c r="H310" s="134">
        <f t="shared" si="26"/>
        <v>99.368842364532014</v>
      </c>
      <c r="I310" s="132" t="s">
        <v>62</v>
      </c>
      <c r="L310">
        <v>32275000</v>
      </c>
      <c r="M310" s="109">
        <f t="shared" si="23"/>
        <v>0</v>
      </c>
    </row>
    <row r="311" spans="1:13">
      <c r="A311" s="66" t="s">
        <v>158</v>
      </c>
      <c r="B311" s="67" t="s">
        <v>235</v>
      </c>
      <c r="C311" s="98">
        <v>37900000</v>
      </c>
      <c r="D311" s="98">
        <v>0</v>
      </c>
      <c r="E311" s="99"/>
      <c r="F311" s="131">
        <f t="shared" si="24"/>
        <v>0</v>
      </c>
      <c r="G311" s="131">
        <f t="shared" si="25"/>
        <v>37900000</v>
      </c>
      <c r="H311" s="134">
        <f t="shared" si="26"/>
        <v>0</v>
      </c>
      <c r="I311" s="132" t="s">
        <v>62</v>
      </c>
      <c r="L311">
        <v>0</v>
      </c>
      <c r="M311" s="109">
        <f t="shared" si="23"/>
        <v>0</v>
      </c>
    </row>
    <row r="312" spans="1:13">
      <c r="A312" s="60" t="s">
        <v>65</v>
      </c>
      <c r="B312" s="61" t="s">
        <v>66</v>
      </c>
      <c r="C312" s="91">
        <f>SUM(C313)</f>
        <v>3000000</v>
      </c>
      <c r="D312" s="91">
        <v>0</v>
      </c>
      <c r="E312" s="100"/>
      <c r="F312" s="131">
        <f t="shared" si="24"/>
        <v>0</v>
      </c>
      <c r="G312" s="131">
        <f t="shared" si="25"/>
        <v>3000000</v>
      </c>
      <c r="H312" s="134">
        <f t="shared" si="26"/>
        <v>0</v>
      </c>
      <c r="I312" s="132" t="s">
        <v>62</v>
      </c>
      <c r="K312" s="109">
        <f>C311-D311</f>
        <v>37900000</v>
      </c>
      <c r="L312">
        <v>0</v>
      </c>
      <c r="M312" s="109">
        <f t="shared" si="23"/>
        <v>0</v>
      </c>
    </row>
    <row r="313" spans="1:13" ht="18.75" customHeight="1">
      <c r="A313" s="55" t="s">
        <v>55</v>
      </c>
      <c r="B313" s="56" t="s">
        <v>236</v>
      </c>
      <c r="C313" s="87">
        <v>3000000</v>
      </c>
      <c r="D313" s="87">
        <v>0</v>
      </c>
      <c r="E313" s="77"/>
      <c r="F313" s="131">
        <f t="shared" si="24"/>
        <v>0</v>
      </c>
      <c r="G313" s="131">
        <f t="shared" si="25"/>
        <v>3000000</v>
      </c>
      <c r="H313" s="134">
        <f t="shared" si="26"/>
        <v>0</v>
      </c>
      <c r="I313" s="132" t="s">
        <v>62</v>
      </c>
      <c r="L313">
        <v>0</v>
      </c>
      <c r="M313" s="109">
        <f t="shared" si="23"/>
        <v>0</v>
      </c>
    </row>
    <row r="314" spans="1:13" ht="18.75" customHeight="1">
      <c r="A314" s="60" t="s">
        <v>79</v>
      </c>
      <c r="B314" s="61" t="s">
        <v>80</v>
      </c>
      <c r="C314" s="87">
        <f>SUM(C315)</f>
        <v>8000000</v>
      </c>
      <c r="D314" s="87">
        <v>0</v>
      </c>
      <c r="E314" s="77"/>
      <c r="F314" s="131">
        <f t="shared" si="24"/>
        <v>0</v>
      </c>
      <c r="G314" s="131">
        <f t="shared" si="25"/>
        <v>8000000</v>
      </c>
      <c r="H314" s="134">
        <f t="shared" si="26"/>
        <v>0</v>
      </c>
      <c r="I314" s="132" t="s">
        <v>62</v>
      </c>
      <c r="L314">
        <v>0</v>
      </c>
      <c r="M314" s="109">
        <f t="shared" si="23"/>
        <v>0</v>
      </c>
    </row>
    <row r="315" spans="1:13" ht="18.75" customHeight="1">
      <c r="A315" s="55"/>
      <c r="B315" s="56" t="s">
        <v>204</v>
      </c>
      <c r="C315" s="87">
        <v>8000000</v>
      </c>
      <c r="D315" s="87">
        <v>0</v>
      </c>
      <c r="E315" s="77"/>
      <c r="F315" s="131">
        <f t="shared" si="24"/>
        <v>0</v>
      </c>
      <c r="G315" s="131">
        <f t="shared" si="25"/>
        <v>8000000</v>
      </c>
      <c r="H315" s="134">
        <f t="shared" si="26"/>
        <v>0</v>
      </c>
      <c r="I315" s="132" t="s">
        <v>62</v>
      </c>
      <c r="L315">
        <v>0</v>
      </c>
      <c r="M315" s="109">
        <f t="shared" si="23"/>
        <v>0</v>
      </c>
    </row>
    <row r="316" spans="1:13" ht="36" customHeight="1">
      <c r="A316" s="66" t="s">
        <v>167</v>
      </c>
      <c r="B316" s="67" t="s">
        <v>168</v>
      </c>
      <c r="C316" s="98">
        <f>C317+C319</f>
        <v>9120000</v>
      </c>
      <c r="D316" s="98">
        <v>7928000</v>
      </c>
      <c r="E316" s="99"/>
      <c r="F316" s="131">
        <f t="shared" si="24"/>
        <v>7928000</v>
      </c>
      <c r="G316" s="131">
        <f t="shared" si="25"/>
        <v>1192000</v>
      </c>
      <c r="H316" s="134">
        <f t="shared" si="26"/>
        <v>86.929824561403507</v>
      </c>
      <c r="I316" s="132" t="s">
        <v>62</v>
      </c>
      <c r="L316">
        <v>7928000</v>
      </c>
      <c r="M316" s="109">
        <f t="shared" si="23"/>
        <v>0</v>
      </c>
    </row>
    <row r="317" spans="1:13" ht="18.75" customHeight="1">
      <c r="A317" s="60" t="s">
        <v>72</v>
      </c>
      <c r="B317" s="61" t="s">
        <v>73</v>
      </c>
      <c r="C317" s="91">
        <f>SUM(C318)</f>
        <v>5600000</v>
      </c>
      <c r="D317" s="91">
        <v>5600000</v>
      </c>
      <c r="E317" s="100"/>
      <c r="F317" s="131">
        <f t="shared" si="24"/>
        <v>5600000</v>
      </c>
      <c r="G317" s="131">
        <f t="shared" si="25"/>
        <v>0</v>
      </c>
      <c r="H317" s="134">
        <f t="shared" si="26"/>
        <v>100</v>
      </c>
      <c r="I317" s="132" t="s">
        <v>62</v>
      </c>
      <c r="L317">
        <v>5600000</v>
      </c>
      <c r="M317" s="109">
        <f t="shared" si="23"/>
        <v>0</v>
      </c>
    </row>
    <row r="318" spans="1:13" ht="18.75" customHeight="1">
      <c r="A318" s="55" t="s">
        <v>55</v>
      </c>
      <c r="B318" s="56" t="s">
        <v>233</v>
      </c>
      <c r="C318" s="87">
        <v>5600000</v>
      </c>
      <c r="D318" s="87">
        <v>5600000</v>
      </c>
      <c r="E318" s="77"/>
      <c r="F318" s="131">
        <f t="shared" si="24"/>
        <v>5600000</v>
      </c>
      <c r="G318" s="131">
        <f t="shared" si="25"/>
        <v>0</v>
      </c>
      <c r="H318" s="134">
        <f t="shared" si="26"/>
        <v>100</v>
      </c>
      <c r="I318" s="132" t="s">
        <v>62</v>
      </c>
      <c r="L318">
        <v>5600000</v>
      </c>
      <c r="M318" s="109">
        <f t="shared" si="23"/>
        <v>0</v>
      </c>
    </row>
    <row r="319" spans="1:13" ht="28.5" customHeight="1">
      <c r="A319" s="60" t="s">
        <v>91</v>
      </c>
      <c r="B319" s="61" t="s">
        <v>92</v>
      </c>
      <c r="C319" s="91">
        <f>SUM(C320)</f>
        <v>3520000</v>
      </c>
      <c r="D319" s="91">
        <v>2328000</v>
      </c>
      <c r="E319" s="91">
        <f>SUM(E320)</f>
        <v>0</v>
      </c>
      <c r="F319" s="131">
        <f t="shared" si="24"/>
        <v>2328000</v>
      </c>
      <c r="G319" s="131">
        <f t="shared" si="25"/>
        <v>1192000</v>
      </c>
      <c r="H319" s="134">
        <f t="shared" si="26"/>
        <v>66.13636363636364</v>
      </c>
      <c r="I319" s="132" t="s">
        <v>62</v>
      </c>
      <c r="L319">
        <v>2328000</v>
      </c>
      <c r="M319" s="109">
        <f t="shared" si="23"/>
        <v>0</v>
      </c>
    </row>
    <row r="320" spans="1:13" ht="18.75" customHeight="1">
      <c r="A320" s="55" t="s">
        <v>55</v>
      </c>
      <c r="B320" s="56" t="s">
        <v>234</v>
      </c>
      <c r="C320" s="87">
        <v>3520000</v>
      </c>
      <c r="D320" s="87">
        <v>2328000</v>
      </c>
      <c r="E320" s="76">
        <v>0</v>
      </c>
      <c r="F320" s="131">
        <f t="shared" si="24"/>
        <v>2328000</v>
      </c>
      <c r="G320" s="131">
        <f t="shared" si="25"/>
        <v>1192000</v>
      </c>
      <c r="H320" s="134">
        <f t="shared" si="26"/>
        <v>66.13636363636364</v>
      </c>
      <c r="I320" s="132" t="s">
        <v>62</v>
      </c>
      <c r="L320">
        <v>2328000</v>
      </c>
      <c r="M320" s="109">
        <f t="shared" si="23"/>
        <v>0</v>
      </c>
    </row>
    <row r="321" spans="1:13" ht="33.75" customHeight="1">
      <c r="A321" s="66" t="s">
        <v>169</v>
      </c>
      <c r="B321" s="67" t="s">
        <v>237</v>
      </c>
      <c r="C321" s="98">
        <v>13540000</v>
      </c>
      <c r="D321" s="98">
        <v>6996000</v>
      </c>
      <c r="E321" s="77"/>
      <c r="F321" s="131">
        <f t="shared" si="24"/>
        <v>6996000</v>
      </c>
      <c r="G321" s="131">
        <f t="shared" si="25"/>
        <v>6544000</v>
      </c>
      <c r="H321" s="134">
        <f t="shared" si="26"/>
        <v>51.669128508124075</v>
      </c>
      <c r="I321" s="132" t="s">
        <v>62</v>
      </c>
      <c r="L321">
        <v>6996000</v>
      </c>
      <c r="M321" s="109">
        <f t="shared" si="23"/>
        <v>0</v>
      </c>
    </row>
    <row r="322" spans="1:13" ht="18.75" customHeight="1">
      <c r="A322" s="60" t="s">
        <v>72</v>
      </c>
      <c r="B322" s="61" t="s">
        <v>73</v>
      </c>
      <c r="C322" s="91">
        <f>SUM(C323:C323)</f>
        <v>4700000</v>
      </c>
      <c r="D322" s="91">
        <v>4700000</v>
      </c>
      <c r="E322" s="100"/>
      <c r="F322" s="131">
        <f t="shared" si="24"/>
        <v>4700000</v>
      </c>
      <c r="G322" s="131">
        <f t="shared" si="25"/>
        <v>0</v>
      </c>
      <c r="H322" s="134">
        <f t="shared" si="26"/>
        <v>100</v>
      </c>
      <c r="I322" s="132" t="s">
        <v>62</v>
      </c>
      <c r="L322">
        <v>4700000</v>
      </c>
      <c r="M322" s="109">
        <f t="shared" si="23"/>
        <v>0</v>
      </c>
    </row>
    <row r="323" spans="1:13" ht="18.75" customHeight="1">
      <c r="A323" s="55" t="s">
        <v>55</v>
      </c>
      <c r="B323" s="56" t="s">
        <v>233</v>
      </c>
      <c r="C323" s="87">
        <v>4700000</v>
      </c>
      <c r="D323" s="87">
        <v>4700000</v>
      </c>
      <c r="E323" s="77"/>
      <c r="F323" s="131">
        <f t="shared" si="24"/>
        <v>4700000</v>
      </c>
      <c r="G323" s="131">
        <f t="shared" si="25"/>
        <v>0</v>
      </c>
      <c r="H323" s="134">
        <f t="shared" si="26"/>
        <v>100</v>
      </c>
      <c r="I323" s="132" t="s">
        <v>62</v>
      </c>
      <c r="L323">
        <v>4700000</v>
      </c>
      <c r="M323" s="109">
        <f t="shared" si="23"/>
        <v>0</v>
      </c>
    </row>
    <row r="324" spans="1:13" ht="28.5" customHeight="1">
      <c r="A324" s="60" t="s">
        <v>91</v>
      </c>
      <c r="B324" s="61" t="s">
        <v>92</v>
      </c>
      <c r="C324" s="91">
        <f>SUM(C325)</f>
        <v>3000000</v>
      </c>
      <c r="D324" s="91">
        <v>2296000</v>
      </c>
      <c r="E324" s="100"/>
      <c r="F324" s="131">
        <f t="shared" si="24"/>
        <v>2296000</v>
      </c>
      <c r="G324" s="131">
        <f t="shared" si="25"/>
        <v>704000</v>
      </c>
      <c r="H324" s="134">
        <f t="shared" si="26"/>
        <v>76.533333333333331</v>
      </c>
      <c r="I324" s="132" t="s">
        <v>62</v>
      </c>
      <c r="L324">
        <v>2296000</v>
      </c>
      <c r="M324" s="109">
        <f t="shared" si="23"/>
        <v>0</v>
      </c>
    </row>
    <row r="325" spans="1:13" ht="18.75" customHeight="1">
      <c r="A325" s="55" t="s">
        <v>55</v>
      </c>
      <c r="B325" s="56" t="s">
        <v>234</v>
      </c>
      <c r="C325" s="87">
        <v>3000000</v>
      </c>
      <c r="D325" s="87">
        <v>2296000</v>
      </c>
      <c r="E325" s="77"/>
      <c r="F325" s="131">
        <f t="shared" si="24"/>
        <v>2296000</v>
      </c>
      <c r="G325" s="131">
        <f t="shared" si="25"/>
        <v>704000</v>
      </c>
      <c r="H325" s="134">
        <f t="shared" si="26"/>
        <v>76.533333333333331</v>
      </c>
      <c r="I325" s="132" t="s">
        <v>62</v>
      </c>
      <c r="L325">
        <v>2296000</v>
      </c>
      <c r="M325" s="109">
        <f t="shared" si="23"/>
        <v>0</v>
      </c>
    </row>
    <row r="326" spans="1:13">
      <c r="A326" s="159" t="s">
        <v>238</v>
      </c>
      <c r="B326" s="160" t="s">
        <v>239</v>
      </c>
      <c r="C326" s="161">
        <v>465123000</v>
      </c>
      <c r="D326" s="161">
        <f>D327+D332+D339+D346+D353+D359+D366+D373+D381+D388+D394+D401</f>
        <v>48408000</v>
      </c>
      <c r="E326" s="162"/>
      <c r="F326" s="163">
        <f t="shared" si="24"/>
        <v>48408000</v>
      </c>
      <c r="G326" s="163">
        <f t="shared" si="25"/>
        <v>416715000</v>
      </c>
      <c r="H326" s="164">
        <f t="shared" si="26"/>
        <v>10.407569610619126</v>
      </c>
      <c r="I326" s="159" t="s">
        <v>62</v>
      </c>
      <c r="M326" s="109"/>
    </row>
    <row r="327" spans="1:13" ht="18.75" customHeight="1">
      <c r="A327" s="55" t="s">
        <v>114</v>
      </c>
      <c r="B327" s="56" t="s">
        <v>115</v>
      </c>
      <c r="C327" s="87">
        <f>C328+C330</f>
        <v>2043000</v>
      </c>
      <c r="D327" s="87">
        <f>D328+D330</f>
        <v>1813000</v>
      </c>
      <c r="E327" s="77"/>
      <c r="F327" s="131">
        <f t="shared" si="24"/>
        <v>1813000</v>
      </c>
      <c r="G327" s="131">
        <f t="shared" si="25"/>
        <v>230000</v>
      </c>
      <c r="H327" s="134">
        <f t="shared" si="26"/>
        <v>88.742046010768476</v>
      </c>
      <c r="I327" s="132" t="s">
        <v>62</v>
      </c>
      <c r="L327">
        <v>1813000</v>
      </c>
      <c r="M327" s="109">
        <f t="shared" si="23"/>
        <v>0</v>
      </c>
    </row>
    <row r="328" spans="1:13" ht="18.75" customHeight="1">
      <c r="A328" s="60" t="s">
        <v>65</v>
      </c>
      <c r="B328" s="61" t="s">
        <v>66</v>
      </c>
      <c r="C328" s="91">
        <f>SUM(C329)</f>
        <v>1353000</v>
      </c>
      <c r="D328" s="91">
        <f>SUM(D329)</f>
        <v>1353000</v>
      </c>
      <c r="E328" s="91">
        <f>SUM(E329)</f>
        <v>0</v>
      </c>
      <c r="F328" s="131">
        <f t="shared" si="24"/>
        <v>1353000</v>
      </c>
      <c r="G328" s="131">
        <f t="shared" si="25"/>
        <v>0</v>
      </c>
      <c r="H328" s="134">
        <f t="shared" si="26"/>
        <v>100</v>
      </c>
      <c r="I328" s="132" t="s">
        <v>62</v>
      </c>
      <c r="L328">
        <v>1353000</v>
      </c>
      <c r="M328" s="109">
        <f t="shared" si="23"/>
        <v>0</v>
      </c>
    </row>
    <row r="329" spans="1:13" ht="18.75" customHeight="1">
      <c r="A329" s="55" t="s">
        <v>55</v>
      </c>
      <c r="B329" s="56" t="s">
        <v>240</v>
      </c>
      <c r="C329" s="87">
        <v>1353000</v>
      </c>
      <c r="D329" s="87">
        <v>1353000</v>
      </c>
      <c r="E329" s="77"/>
      <c r="F329" s="131">
        <f t="shared" si="24"/>
        <v>1353000</v>
      </c>
      <c r="G329" s="131">
        <f t="shared" si="25"/>
        <v>0</v>
      </c>
      <c r="H329" s="134">
        <f t="shared" si="26"/>
        <v>100</v>
      </c>
      <c r="I329" s="132" t="s">
        <v>62</v>
      </c>
      <c r="L329">
        <v>1353000</v>
      </c>
      <c r="M329" s="109">
        <f t="shared" si="23"/>
        <v>0</v>
      </c>
    </row>
    <row r="330" spans="1:13" ht="18.75" customHeight="1">
      <c r="A330" s="60" t="s">
        <v>72</v>
      </c>
      <c r="B330" s="61" t="s">
        <v>73</v>
      </c>
      <c r="C330" s="91">
        <f>SUM(C331:C331)</f>
        <v>690000</v>
      </c>
      <c r="D330" s="91">
        <v>460000</v>
      </c>
      <c r="E330" s="91">
        <f>SUM(E331:E331)</f>
        <v>0</v>
      </c>
      <c r="F330" s="131">
        <f t="shared" si="24"/>
        <v>460000</v>
      </c>
      <c r="G330" s="131">
        <f t="shared" si="25"/>
        <v>230000</v>
      </c>
      <c r="H330" s="134">
        <f t="shared" si="26"/>
        <v>66.666666666666657</v>
      </c>
      <c r="I330" s="132" t="s">
        <v>62</v>
      </c>
      <c r="L330">
        <v>460000</v>
      </c>
      <c r="M330" s="109">
        <f t="shared" si="23"/>
        <v>0</v>
      </c>
    </row>
    <row r="331" spans="1:13" ht="34.5" customHeight="1">
      <c r="A331" s="55" t="s">
        <v>55</v>
      </c>
      <c r="B331" s="56" t="s">
        <v>241</v>
      </c>
      <c r="C331" s="87">
        <v>690000</v>
      </c>
      <c r="D331" s="87">
        <v>460000</v>
      </c>
      <c r="E331" s="76">
        <v>0</v>
      </c>
      <c r="F331" s="131">
        <f t="shared" si="24"/>
        <v>460000</v>
      </c>
      <c r="G331" s="131">
        <f t="shared" si="25"/>
        <v>230000</v>
      </c>
      <c r="H331" s="134">
        <f t="shared" si="26"/>
        <v>66.666666666666657</v>
      </c>
      <c r="I331" s="132" t="s">
        <v>62</v>
      </c>
      <c r="L331">
        <v>460000</v>
      </c>
      <c r="M331" s="109">
        <f t="shared" si="23"/>
        <v>0</v>
      </c>
    </row>
    <row r="332" spans="1:13" ht="18.75" customHeight="1">
      <c r="A332" s="55" t="s">
        <v>122</v>
      </c>
      <c r="B332" s="56" t="s">
        <v>123</v>
      </c>
      <c r="C332" s="87">
        <v>10970000</v>
      </c>
      <c r="D332" s="87">
        <v>3050000</v>
      </c>
      <c r="E332" s="76"/>
      <c r="F332" s="131">
        <f t="shared" si="24"/>
        <v>3050000</v>
      </c>
      <c r="G332" s="131">
        <f t="shared" si="25"/>
        <v>7920000</v>
      </c>
      <c r="H332" s="134">
        <f t="shared" si="26"/>
        <v>27.803099361896077</v>
      </c>
      <c r="I332" s="132" t="s">
        <v>62</v>
      </c>
      <c r="L332">
        <v>3050000</v>
      </c>
      <c r="M332" s="109">
        <f t="shared" si="23"/>
        <v>0</v>
      </c>
    </row>
    <row r="333" spans="1:13" ht="18.75" customHeight="1">
      <c r="A333" s="60" t="s">
        <v>65</v>
      </c>
      <c r="B333" s="61" t="s">
        <v>66</v>
      </c>
      <c r="C333" s="91">
        <f>SUM(C334:C335)</f>
        <v>3180000</v>
      </c>
      <c r="D333" s="91">
        <v>1530000</v>
      </c>
      <c r="E333" s="91">
        <f>SUM(E334:E335)</f>
        <v>0</v>
      </c>
      <c r="F333" s="131">
        <f t="shared" si="24"/>
        <v>1530000</v>
      </c>
      <c r="G333" s="131">
        <f t="shared" si="25"/>
        <v>1650000</v>
      </c>
      <c r="H333" s="134">
        <f t="shared" si="26"/>
        <v>48.113207547169814</v>
      </c>
      <c r="I333" s="132" t="s">
        <v>62</v>
      </c>
      <c r="L333">
        <v>1530000</v>
      </c>
      <c r="M333" s="109">
        <f t="shared" si="23"/>
        <v>0</v>
      </c>
    </row>
    <row r="334" spans="1:13" ht="18.75" customHeight="1">
      <c r="A334" s="55" t="s">
        <v>55</v>
      </c>
      <c r="B334" s="56" t="s">
        <v>242</v>
      </c>
      <c r="C334" s="87">
        <v>1650000</v>
      </c>
      <c r="D334" s="87">
        <v>0</v>
      </c>
      <c r="E334" s="76"/>
      <c r="F334" s="131">
        <f t="shared" si="24"/>
        <v>0</v>
      </c>
      <c r="G334" s="131">
        <f t="shared" si="25"/>
        <v>1650000</v>
      </c>
      <c r="H334" s="134">
        <f t="shared" si="26"/>
        <v>0</v>
      </c>
      <c r="I334" s="132" t="s">
        <v>62</v>
      </c>
      <c r="L334">
        <v>0</v>
      </c>
      <c r="M334" s="109">
        <f t="shared" si="23"/>
        <v>0</v>
      </c>
    </row>
    <row r="335" spans="1:13" ht="18.75" customHeight="1">
      <c r="A335" s="55" t="s">
        <v>55</v>
      </c>
      <c r="B335" s="56" t="s">
        <v>243</v>
      </c>
      <c r="C335" s="87">
        <v>1530000</v>
      </c>
      <c r="D335" s="87">
        <v>1530000</v>
      </c>
      <c r="E335" s="76">
        <v>0</v>
      </c>
      <c r="F335" s="131">
        <f t="shared" si="24"/>
        <v>1530000</v>
      </c>
      <c r="G335" s="131">
        <f t="shared" si="25"/>
        <v>0</v>
      </c>
      <c r="H335" s="134">
        <f t="shared" si="26"/>
        <v>100</v>
      </c>
      <c r="I335" s="132" t="s">
        <v>62</v>
      </c>
      <c r="L335">
        <v>1530000</v>
      </c>
      <c r="M335" s="109">
        <f t="shared" ref="M335:M398" si="27">D335-L335</f>
        <v>0</v>
      </c>
    </row>
    <row r="336" spans="1:13" ht="18.75" customHeight="1">
      <c r="A336" s="60" t="s">
        <v>72</v>
      </c>
      <c r="B336" s="61" t="s">
        <v>73</v>
      </c>
      <c r="C336" s="91">
        <f>SUM(C337:C338)</f>
        <v>6260000</v>
      </c>
      <c r="D336" s="91">
        <v>1520000</v>
      </c>
      <c r="E336" s="91">
        <f>SUM(E337:E338)</f>
        <v>0</v>
      </c>
      <c r="F336" s="131">
        <f t="shared" si="24"/>
        <v>1520000</v>
      </c>
      <c r="G336" s="131">
        <f t="shared" si="25"/>
        <v>4740000</v>
      </c>
      <c r="H336" s="134">
        <f t="shared" si="26"/>
        <v>24.281150159744406</v>
      </c>
      <c r="I336" s="132" t="s">
        <v>62</v>
      </c>
      <c r="L336">
        <v>1520000</v>
      </c>
      <c r="M336" s="109">
        <f t="shared" si="27"/>
        <v>0</v>
      </c>
    </row>
    <row r="337" spans="1:13" ht="18.75" customHeight="1">
      <c r="A337" s="55" t="s">
        <v>55</v>
      </c>
      <c r="B337" s="56" t="s">
        <v>244</v>
      </c>
      <c r="C337" s="87">
        <v>3500000</v>
      </c>
      <c r="D337" s="87">
        <v>1090000</v>
      </c>
      <c r="E337" s="87">
        <v>0</v>
      </c>
      <c r="F337" s="131">
        <f t="shared" si="24"/>
        <v>1090000</v>
      </c>
      <c r="G337" s="131">
        <f t="shared" si="25"/>
        <v>2410000</v>
      </c>
      <c r="H337" s="134">
        <f t="shared" si="26"/>
        <v>31.142857142857146</v>
      </c>
      <c r="I337" s="132" t="s">
        <v>62</v>
      </c>
      <c r="K337" s="109">
        <f>C337-D337</f>
        <v>2410000</v>
      </c>
      <c r="L337">
        <v>1090000</v>
      </c>
      <c r="M337" s="109">
        <f t="shared" si="27"/>
        <v>0</v>
      </c>
    </row>
    <row r="338" spans="1:13" ht="18.75" customHeight="1">
      <c r="A338" s="55" t="s">
        <v>55</v>
      </c>
      <c r="B338" s="56" t="s">
        <v>245</v>
      </c>
      <c r="C338" s="87">
        <v>2760000</v>
      </c>
      <c r="D338" s="87">
        <v>430000</v>
      </c>
      <c r="E338" s="87">
        <v>0</v>
      </c>
      <c r="F338" s="131">
        <f t="shared" si="24"/>
        <v>430000</v>
      </c>
      <c r="G338" s="131">
        <f t="shared" si="25"/>
        <v>2330000</v>
      </c>
      <c r="H338" s="134">
        <f t="shared" si="26"/>
        <v>15.579710144927535</v>
      </c>
      <c r="I338" s="132" t="s">
        <v>62</v>
      </c>
      <c r="K338">
        <v>920000</v>
      </c>
      <c r="L338">
        <v>430000</v>
      </c>
      <c r="M338" s="109">
        <f t="shared" si="27"/>
        <v>0</v>
      </c>
    </row>
    <row r="339" spans="1:13" ht="18.75" customHeight="1">
      <c r="A339" s="55" t="s">
        <v>126</v>
      </c>
      <c r="B339" s="56" t="s">
        <v>246</v>
      </c>
      <c r="C339" s="87">
        <v>10460000</v>
      </c>
      <c r="D339" s="87">
        <v>2115000</v>
      </c>
      <c r="E339" s="87"/>
      <c r="F339" s="131">
        <f t="shared" si="24"/>
        <v>2115000</v>
      </c>
      <c r="G339" s="131">
        <f t="shared" si="25"/>
        <v>8345000</v>
      </c>
      <c r="H339" s="134">
        <f t="shared" si="26"/>
        <v>20.219885277246654</v>
      </c>
      <c r="I339" s="132" t="s">
        <v>62</v>
      </c>
      <c r="K339" s="109">
        <f>F338+K338</f>
        <v>1350000</v>
      </c>
      <c r="L339">
        <v>2115000</v>
      </c>
      <c r="M339" s="109">
        <f t="shared" si="27"/>
        <v>0</v>
      </c>
    </row>
    <row r="340" spans="1:13" ht="18.75" customHeight="1">
      <c r="A340" s="60" t="s">
        <v>65</v>
      </c>
      <c r="B340" s="61" t="s">
        <v>66</v>
      </c>
      <c r="C340" s="91">
        <f>SUM(C341:C342)</f>
        <v>2460000</v>
      </c>
      <c r="D340" s="91">
        <v>1140000</v>
      </c>
      <c r="E340" s="100"/>
      <c r="F340" s="131">
        <f t="shared" si="24"/>
        <v>1140000</v>
      </c>
      <c r="G340" s="131">
        <f t="shared" si="25"/>
        <v>1320000</v>
      </c>
      <c r="H340" s="134">
        <f t="shared" si="26"/>
        <v>46.341463414634148</v>
      </c>
      <c r="I340" s="132" t="s">
        <v>62</v>
      </c>
      <c r="L340">
        <v>1140000</v>
      </c>
      <c r="M340" s="109">
        <f t="shared" si="27"/>
        <v>0</v>
      </c>
    </row>
    <row r="341" spans="1:13" ht="18.75" customHeight="1">
      <c r="A341" s="55" t="s">
        <v>55</v>
      </c>
      <c r="B341" s="56" t="s">
        <v>247</v>
      </c>
      <c r="C341" s="87">
        <v>1230000</v>
      </c>
      <c r="D341" s="87">
        <v>1140000</v>
      </c>
      <c r="E341" s="77"/>
      <c r="F341" s="131">
        <f t="shared" si="24"/>
        <v>1140000</v>
      </c>
      <c r="G341" s="131">
        <f t="shared" si="25"/>
        <v>90000</v>
      </c>
      <c r="H341" s="134">
        <f t="shared" si="26"/>
        <v>92.682926829268297</v>
      </c>
      <c r="I341" s="132" t="s">
        <v>62</v>
      </c>
      <c r="K341">
        <v>2160000</v>
      </c>
      <c r="L341">
        <v>1140000</v>
      </c>
      <c r="M341" s="109">
        <f t="shared" si="27"/>
        <v>0</v>
      </c>
    </row>
    <row r="342" spans="1:13" ht="18.75" customHeight="1">
      <c r="A342" s="55" t="s">
        <v>55</v>
      </c>
      <c r="B342" s="56" t="s">
        <v>248</v>
      </c>
      <c r="C342" s="87">
        <v>1230000</v>
      </c>
      <c r="D342" s="87"/>
      <c r="E342" s="77"/>
      <c r="F342" s="131"/>
      <c r="G342" s="131">
        <f t="shared" si="25"/>
        <v>1230000</v>
      </c>
      <c r="H342" s="134">
        <f t="shared" si="26"/>
        <v>0</v>
      </c>
      <c r="I342" s="132" t="s">
        <v>62</v>
      </c>
      <c r="K342" s="109">
        <f>G337-K341</f>
        <v>250000</v>
      </c>
      <c r="M342" s="109"/>
    </row>
    <row r="343" spans="1:13" ht="18.75" customHeight="1">
      <c r="A343" s="60" t="s">
        <v>72</v>
      </c>
      <c r="B343" s="61" t="s">
        <v>73</v>
      </c>
      <c r="C343" s="91">
        <f>SUM(C344:C345)</f>
        <v>3290000</v>
      </c>
      <c r="D343" s="91">
        <v>975000</v>
      </c>
      <c r="E343" s="100"/>
      <c r="F343" s="131">
        <f t="shared" si="24"/>
        <v>975000</v>
      </c>
      <c r="G343" s="131">
        <f t="shared" si="25"/>
        <v>2315000</v>
      </c>
      <c r="H343" s="134">
        <f t="shared" si="26"/>
        <v>29.635258358662615</v>
      </c>
      <c r="I343" s="132" t="s">
        <v>62</v>
      </c>
      <c r="L343">
        <v>975000</v>
      </c>
      <c r="M343" s="109">
        <f t="shared" si="27"/>
        <v>0</v>
      </c>
    </row>
    <row r="344" spans="1:13" ht="18.75" customHeight="1">
      <c r="A344" s="55" t="s">
        <v>55</v>
      </c>
      <c r="B344" s="56" t="s">
        <v>244</v>
      </c>
      <c r="C344" s="87">
        <v>2140000</v>
      </c>
      <c r="D344" s="87">
        <v>750000</v>
      </c>
      <c r="E344" s="77"/>
      <c r="F344" s="131">
        <f t="shared" si="24"/>
        <v>750000</v>
      </c>
      <c r="G344" s="131">
        <f t="shared" si="25"/>
        <v>1390000</v>
      </c>
      <c r="H344" s="134">
        <f t="shared" si="26"/>
        <v>35.046728971962615</v>
      </c>
      <c r="I344" s="132" t="s">
        <v>62</v>
      </c>
      <c r="L344">
        <v>750000</v>
      </c>
      <c r="M344" s="109">
        <f t="shared" si="27"/>
        <v>0</v>
      </c>
    </row>
    <row r="345" spans="1:13" ht="18.75" customHeight="1">
      <c r="A345" s="55" t="s">
        <v>55</v>
      </c>
      <c r="B345" s="56" t="s">
        <v>249</v>
      </c>
      <c r="C345" s="87">
        <v>1150000</v>
      </c>
      <c r="D345" s="87">
        <v>225000</v>
      </c>
      <c r="E345" s="77"/>
      <c r="F345" s="131">
        <f t="shared" si="24"/>
        <v>225000</v>
      </c>
      <c r="G345" s="131">
        <f t="shared" si="25"/>
        <v>925000</v>
      </c>
      <c r="H345" s="134">
        <f t="shared" si="26"/>
        <v>19.565217391304348</v>
      </c>
      <c r="I345" s="132" t="s">
        <v>62</v>
      </c>
      <c r="L345">
        <v>225000</v>
      </c>
      <c r="M345" s="109">
        <f t="shared" si="27"/>
        <v>0</v>
      </c>
    </row>
    <row r="346" spans="1:13" ht="18.75" customHeight="1">
      <c r="A346" s="55" t="s">
        <v>130</v>
      </c>
      <c r="B346" s="56" t="s">
        <v>131</v>
      </c>
      <c r="C346" s="87">
        <v>3720000</v>
      </c>
      <c r="D346" s="87">
        <v>1700000</v>
      </c>
      <c r="E346" s="77"/>
      <c r="F346" s="131">
        <f t="shared" si="24"/>
        <v>1700000</v>
      </c>
      <c r="G346" s="131">
        <f t="shared" si="25"/>
        <v>2020000</v>
      </c>
      <c r="H346" s="134">
        <f t="shared" si="26"/>
        <v>45.698924731182792</v>
      </c>
      <c r="I346" s="132" t="s">
        <v>62</v>
      </c>
      <c r="M346" s="109"/>
    </row>
    <row r="347" spans="1:13" ht="18.75" customHeight="1">
      <c r="A347" s="60" t="s">
        <v>65</v>
      </c>
      <c r="B347" s="61" t="s">
        <v>66</v>
      </c>
      <c r="C347" s="91">
        <f>SUM(C348:C349)</f>
        <v>2850000</v>
      </c>
      <c r="D347" s="91">
        <v>2850000</v>
      </c>
      <c r="E347" s="91">
        <f t="shared" ref="E347:G347" si="28">SUM(E348:E349)</f>
        <v>0</v>
      </c>
      <c r="F347" s="143">
        <f t="shared" si="28"/>
        <v>2850000</v>
      </c>
      <c r="G347" s="143">
        <f t="shared" si="28"/>
        <v>0</v>
      </c>
      <c r="H347" s="134">
        <f t="shared" si="26"/>
        <v>100</v>
      </c>
      <c r="I347" s="132" t="s">
        <v>62</v>
      </c>
      <c r="L347">
        <v>2850000</v>
      </c>
      <c r="M347" s="109">
        <f t="shared" si="27"/>
        <v>0</v>
      </c>
    </row>
    <row r="348" spans="1:13" ht="18.75" customHeight="1">
      <c r="A348" s="55" t="s">
        <v>55</v>
      </c>
      <c r="B348" s="56" t="s">
        <v>250</v>
      </c>
      <c r="C348" s="87">
        <v>1470000</v>
      </c>
      <c r="D348" s="87">
        <v>1470000</v>
      </c>
      <c r="E348" s="77"/>
      <c r="F348" s="131">
        <f t="shared" si="24"/>
        <v>1470000</v>
      </c>
      <c r="G348" s="131">
        <f t="shared" si="25"/>
        <v>0</v>
      </c>
      <c r="H348" s="134">
        <f t="shared" si="26"/>
        <v>100</v>
      </c>
      <c r="I348" s="132" t="s">
        <v>62</v>
      </c>
      <c r="L348">
        <v>1470000</v>
      </c>
      <c r="M348" s="109">
        <f t="shared" si="27"/>
        <v>0</v>
      </c>
    </row>
    <row r="349" spans="1:13" ht="18.75" customHeight="1">
      <c r="A349" s="55"/>
      <c r="B349" s="56" t="s">
        <v>250</v>
      </c>
      <c r="C349" s="87">
        <v>1380000</v>
      </c>
      <c r="D349" s="87">
        <v>1380000</v>
      </c>
      <c r="E349" s="131">
        <v>0</v>
      </c>
      <c r="F349" s="131">
        <f t="shared" si="24"/>
        <v>1380000</v>
      </c>
      <c r="G349" s="131">
        <f t="shared" si="25"/>
        <v>0</v>
      </c>
      <c r="H349" s="134">
        <f t="shared" si="26"/>
        <v>100</v>
      </c>
      <c r="I349" s="132" t="s">
        <v>62</v>
      </c>
      <c r="L349">
        <v>1380000</v>
      </c>
      <c r="M349" s="109">
        <f t="shared" si="27"/>
        <v>0</v>
      </c>
    </row>
    <row r="350" spans="1:13" ht="18.75" customHeight="1">
      <c r="A350" s="60" t="s">
        <v>72</v>
      </c>
      <c r="B350" s="61" t="s">
        <v>73</v>
      </c>
      <c r="C350" s="91">
        <f>SUM(C351:C352)</f>
        <v>750000</v>
      </c>
      <c r="D350" s="91">
        <v>230000</v>
      </c>
      <c r="E350" s="131">
        <f>SUM(E351:E352)</f>
        <v>0</v>
      </c>
      <c r="F350" s="131">
        <f t="shared" si="24"/>
        <v>230000</v>
      </c>
      <c r="G350" s="131">
        <f t="shared" si="25"/>
        <v>520000</v>
      </c>
      <c r="H350" s="134">
        <f t="shared" si="26"/>
        <v>30.666666666666664</v>
      </c>
      <c r="I350" s="132" t="s">
        <v>62</v>
      </c>
      <c r="L350">
        <v>230000</v>
      </c>
      <c r="M350" s="109">
        <f t="shared" si="27"/>
        <v>0</v>
      </c>
    </row>
    <row r="351" spans="1:13" ht="18.75" customHeight="1">
      <c r="A351" s="55" t="s">
        <v>55</v>
      </c>
      <c r="B351" s="56"/>
      <c r="C351" s="87"/>
      <c r="D351" s="87"/>
      <c r="E351" s="76"/>
      <c r="F351" s="131"/>
      <c r="G351" s="131"/>
      <c r="H351" s="134" t="e">
        <f t="shared" si="26"/>
        <v>#DIV/0!</v>
      </c>
      <c r="I351" s="132" t="s">
        <v>62</v>
      </c>
      <c r="M351" s="109">
        <f t="shared" si="27"/>
        <v>0</v>
      </c>
    </row>
    <row r="352" spans="1:13" ht="18.75" customHeight="1">
      <c r="A352" s="55" t="s">
        <v>55</v>
      </c>
      <c r="B352" s="56" t="s">
        <v>249</v>
      </c>
      <c r="C352" s="87">
        <v>750000</v>
      </c>
      <c r="D352" s="87">
        <v>230000</v>
      </c>
      <c r="E352" s="76">
        <v>0</v>
      </c>
      <c r="F352" s="131">
        <f t="shared" si="24"/>
        <v>230000</v>
      </c>
      <c r="G352" s="131">
        <f t="shared" si="25"/>
        <v>520000</v>
      </c>
      <c r="H352" s="134">
        <f t="shared" si="26"/>
        <v>30.666666666666664</v>
      </c>
      <c r="I352" s="132" t="s">
        <v>62</v>
      </c>
      <c r="L352">
        <v>230000</v>
      </c>
      <c r="M352" s="109">
        <f t="shared" si="27"/>
        <v>0</v>
      </c>
    </row>
    <row r="353" spans="1:13" ht="18.75" customHeight="1">
      <c r="A353" s="55" t="s">
        <v>136</v>
      </c>
      <c r="B353" s="56" t="s">
        <v>137</v>
      </c>
      <c r="C353" s="87">
        <v>4990000</v>
      </c>
      <c r="D353" s="87">
        <v>2000000</v>
      </c>
      <c r="E353" s="76"/>
      <c r="F353" s="131">
        <f t="shared" si="24"/>
        <v>2000000</v>
      </c>
      <c r="G353" s="131">
        <f t="shared" si="25"/>
        <v>2990000</v>
      </c>
      <c r="H353" s="134">
        <f t="shared" si="26"/>
        <v>40.080160320641284</v>
      </c>
      <c r="I353" s="132" t="s">
        <v>62</v>
      </c>
      <c r="L353">
        <v>2000000</v>
      </c>
      <c r="M353" s="109">
        <f t="shared" si="27"/>
        <v>0</v>
      </c>
    </row>
    <row r="354" spans="1:13" ht="18.75" customHeight="1">
      <c r="A354" s="60" t="s">
        <v>65</v>
      </c>
      <c r="B354" s="61" t="s">
        <v>66</v>
      </c>
      <c r="C354" s="91">
        <f>SUM(C355)</f>
        <v>1950000</v>
      </c>
      <c r="D354" s="91">
        <v>0</v>
      </c>
      <c r="E354" s="100"/>
      <c r="F354" s="131">
        <f t="shared" si="24"/>
        <v>0</v>
      </c>
      <c r="G354" s="131">
        <f t="shared" si="25"/>
        <v>1950000</v>
      </c>
      <c r="H354" s="134">
        <f t="shared" si="26"/>
        <v>0</v>
      </c>
      <c r="I354" s="132" t="s">
        <v>62</v>
      </c>
      <c r="L354">
        <v>0</v>
      </c>
      <c r="M354" s="109">
        <f t="shared" si="27"/>
        <v>0</v>
      </c>
    </row>
    <row r="355" spans="1:13" ht="18.75" customHeight="1">
      <c r="A355" s="55" t="s">
        <v>55</v>
      </c>
      <c r="B355" s="56" t="s">
        <v>251</v>
      </c>
      <c r="C355" s="87">
        <v>1950000</v>
      </c>
      <c r="D355" s="87">
        <v>0</v>
      </c>
      <c r="E355" s="77"/>
      <c r="F355" s="131">
        <f t="shared" si="24"/>
        <v>0</v>
      </c>
      <c r="G355" s="131">
        <f t="shared" si="25"/>
        <v>1950000</v>
      </c>
      <c r="H355" s="134">
        <f t="shared" si="26"/>
        <v>0</v>
      </c>
      <c r="I355" s="132" t="s">
        <v>62</v>
      </c>
      <c r="L355">
        <v>0</v>
      </c>
      <c r="M355" s="109">
        <f t="shared" si="27"/>
        <v>0</v>
      </c>
    </row>
    <row r="356" spans="1:13" ht="18.75" customHeight="1">
      <c r="A356" s="60" t="s">
        <v>72</v>
      </c>
      <c r="B356" s="61" t="s">
        <v>73</v>
      </c>
      <c r="C356" s="91">
        <f>SUM(C357:C358)</f>
        <v>2000000</v>
      </c>
      <c r="D356" s="91">
        <v>2000000</v>
      </c>
      <c r="E356" s="100"/>
      <c r="F356" s="131">
        <f t="shared" si="24"/>
        <v>2000000</v>
      </c>
      <c r="G356" s="131">
        <f t="shared" si="25"/>
        <v>0</v>
      </c>
      <c r="H356" s="134">
        <f t="shared" si="26"/>
        <v>100</v>
      </c>
      <c r="I356" s="132" t="s">
        <v>62</v>
      </c>
      <c r="L356">
        <v>2000000</v>
      </c>
      <c r="M356" s="109">
        <f t="shared" si="27"/>
        <v>0</v>
      </c>
    </row>
    <row r="357" spans="1:13" ht="18.75" customHeight="1">
      <c r="A357" s="55" t="s">
        <v>55</v>
      </c>
      <c r="B357" s="56" t="s">
        <v>244</v>
      </c>
      <c r="C357" s="87">
        <v>1080000</v>
      </c>
      <c r="D357" s="87">
        <v>1080000</v>
      </c>
      <c r="E357" s="77"/>
      <c r="F357" s="131">
        <f t="shared" si="24"/>
        <v>1080000</v>
      </c>
      <c r="G357" s="131">
        <f t="shared" si="25"/>
        <v>0</v>
      </c>
      <c r="H357" s="134">
        <f t="shared" si="26"/>
        <v>100</v>
      </c>
      <c r="I357" s="132" t="s">
        <v>62</v>
      </c>
      <c r="L357">
        <v>1080000</v>
      </c>
      <c r="M357" s="109">
        <f t="shared" si="27"/>
        <v>0</v>
      </c>
    </row>
    <row r="358" spans="1:13" ht="28.5" customHeight="1">
      <c r="A358" s="55" t="s">
        <v>55</v>
      </c>
      <c r="B358" s="56" t="s">
        <v>252</v>
      </c>
      <c r="C358" s="87">
        <v>920000</v>
      </c>
      <c r="D358" s="87">
        <v>920000</v>
      </c>
      <c r="E358" s="77"/>
      <c r="F358" s="131">
        <f t="shared" si="24"/>
        <v>920000</v>
      </c>
      <c r="G358" s="131">
        <f t="shared" si="25"/>
        <v>0</v>
      </c>
      <c r="H358" s="134">
        <f t="shared" si="26"/>
        <v>100</v>
      </c>
      <c r="I358" s="132" t="s">
        <v>62</v>
      </c>
      <c r="L358">
        <v>920000</v>
      </c>
      <c r="M358" s="109">
        <f t="shared" si="27"/>
        <v>0</v>
      </c>
    </row>
    <row r="359" spans="1:13" ht="18.75" customHeight="1">
      <c r="A359" s="55" t="s">
        <v>142</v>
      </c>
      <c r="B359" s="56" t="s">
        <v>143</v>
      </c>
      <c r="C359" s="87">
        <f>C360+C363</f>
        <v>13910000</v>
      </c>
      <c r="D359" s="87">
        <v>5725000</v>
      </c>
      <c r="E359" s="77"/>
      <c r="F359" s="131">
        <f t="shared" si="24"/>
        <v>5725000</v>
      </c>
      <c r="G359" s="131">
        <f t="shared" si="25"/>
        <v>8185000</v>
      </c>
      <c r="H359" s="134">
        <f t="shared" si="26"/>
        <v>41.15744069015097</v>
      </c>
      <c r="I359" s="132" t="s">
        <v>62</v>
      </c>
      <c r="L359">
        <v>5725000</v>
      </c>
      <c r="M359" s="109">
        <f t="shared" si="27"/>
        <v>0</v>
      </c>
    </row>
    <row r="360" spans="1:13" ht="18.75" customHeight="1">
      <c r="A360" s="60" t="s">
        <v>65</v>
      </c>
      <c r="B360" s="61" t="s">
        <v>66</v>
      </c>
      <c r="C360" s="91">
        <f>SUM(C361:C362)</f>
        <v>3690000</v>
      </c>
      <c r="D360" s="91">
        <v>1665000</v>
      </c>
      <c r="E360" s="91">
        <f>SUM(E361:E362)</f>
        <v>0</v>
      </c>
      <c r="F360" s="131">
        <f t="shared" si="24"/>
        <v>1665000</v>
      </c>
      <c r="G360" s="131">
        <f t="shared" si="25"/>
        <v>2025000</v>
      </c>
      <c r="H360" s="134">
        <f t="shared" si="26"/>
        <v>45.121951219512198</v>
      </c>
      <c r="I360" s="132" t="s">
        <v>62</v>
      </c>
      <c r="L360">
        <v>1665000</v>
      </c>
      <c r="M360" s="109">
        <f t="shared" si="27"/>
        <v>0</v>
      </c>
    </row>
    <row r="361" spans="1:13" ht="18.75" customHeight="1">
      <c r="A361" s="55" t="s">
        <v>55</v>
      </c>
      <c r="B361" s="56" t="s">
        <v>240</v>
      </c>
      <c r="C361" s="87">
        <v>2070000</v>
      </c>
      <c r="D361" s="87">
        <v>0</v>
      </c>
      <c r="E361" s="76"/>
      <c r="F361" s="131">
        <f t="shared" ref="F361:F406" si="29">E361+D361</f>
        <v>0</v>
      </c>
      <c r="G361" s="131">
        <f t="shared" si="25"/>
        <v>2070000</v>
      </c>
      <c r="H361" s="134">
        <f t="shared" si="26"/>
        <v>0</v>
      </c>
      <c r="I361" s="132" t="s">
        <v>62</v>
      </c>
      <c r="L361">
        <v>0</v>
      </c>
      <c r="M361" s="109">
        <f t="shared" si="27"/>
        <v>0</v>
      </c>
    </row>
    <row r="362" spans="1:13" ht="18.75" customHeight="1">
      <c r="A362" s="55" t="s">
        <v>55</v>
      </c>
      <c r="B362" s="56" t="s">
        <v>253</v>
      </c>
      <c r="C362" s="87">
        <v>1620000</v>
      </c>
      <c r="D362" s="87">
        <v>1665000</v>
      </c>
      <c r="E362" s="76">
        <v>0</v>
      </c>
      <c r="F362" s="131">
        <f t="shared" si="29"/>
        <v>1665000</v>
      </c>
      <c r="G362" s="131">
        <f t="shared" si="25"/>
        <v>-45000</v>
      </c>
      <c r="H362" s="134">
        <f t="shared" si="26"/>
        <v>102.77777777777777</v>
      </c>
      <c r="I362" s="132" t="s">
        <v>62</v>
      </c>
      <c r="L362">
        <v>1665000</v>
      </c>
      <c r="M362" s="109">
        <f t="shared" si="27"/>
        <v>0</v>
      </c>
    </row>
    <row r="363" spans="1:13" ht="18.75" customHeight="1">
      <c r="A363" s="60" t="s">
        <v>72</v>
      </c>
      <c r="B363" s="61" t="s">
        <v>73</v>
      </c>
      <c r="C363" s="91">
        <f>SUM(C364:C365)</f>
        <v>10220000</v>
      </c>
      <c r="D363" s="91">
        <v>4060000</v>
      </c>
      <c r="E363" s="91">
        <f>SUM(E364:E365)</f>
        <v>0</v>
      </c>
      <c r="F363" s="131">
        <f t="shared" si="29"/>
        <v>4060000</v>
      </c>
      <c r="G363" s="131">
        <f t="shared" si="25"/>
        <v>6160000</v>
      </c>
      <c r="H363" s="134">
        <f t="shared" si="26"/>
        <v>39.726027397260275</v>
      </c>
      <c r="I363" s="132" t="s">
        <v>62</v>
      </c>
      <c r="L363">
        <v>4060000</v>
      </c>
      <c r="M363" s="109">
        <f t="shared" si="27"/>
        <v>0</v>
      </c>
    </row>
    <row r="364" spans="1:13" ht="18.75" customHeight="1">
      <c r="A364" s="55" t="s">
        <v>55</v>
      </c>
      <c r="B364" s="56" t="s">
        <v>244</v>
      </c>
      <c r="C364" s="87">
        <v>7000000</v>
      </c>
      <c r="D364" s="87">
        <v>2680000</v>
      </c>
      <c r="E364" s="87"/>
      <c r="F364" s="131">
        <f t="shared" si="29"/>
        <v>2680000</v>
      </c>
      <c r="G364" s="131">
        <f t="shared" si="25"/>
        <v>4320000</v>
      </c>
      <c r="H364" s="134">
        <f t="shared" si="26"/>
        <v>38.285714285714285</v>
      </c>
      <c r="I364" s="132" t="s">
        <v>62</v>
      </c>
      <c r="K364" s="109">
        <f>C364-D364+470000</f>
        <v>4790000</v>
      </c>
      <c r="L364">
        <v>2680000</v>
      </c>
      <c r="M364" s="109">
        <f t="shared" si="27"/>
        <v>0</v>
      </c>
    </row>
    <row r="365" spans="1:13" ht="18.75" customHeight="1">
      <c r="A365" s="55" t="s">
        <v>55</v>
      </c>
      <c r="B365" s="56" t="s">
        <v>249</v>
      </c>
      <c r="C365" s="87">
        <v>3220000</v>
      </c>
      <c r="D365" s="87">
        <v>1380000</v>
      </c>
      <c r="E365" s="87"/>
      <c r="F365" s="131">
        <f t="shared" si="29"/>
        <v>1380000</v>
      </c>
      <c r="G365" s="131">
        <f t="shared" ref="G365:G407" si="30">C365-F365</f>
        <v>1840000</v>
      </c>
      <c r="H365" s="134">
        <f t="shared" ref="H365:H407" si="31">F365/C365*100</f>
        <v>42.857142857142854</v>
      </c>
      <c r="I365" s="132" t="s">
        <v>62</v>
      </c>
      <c r="K365" s="109">
        <f>C365-D365+230000</f>
        <v>2070000</v>
      </c>
      <c r="L365">
        <v>1380000</v>
      </c>
      <c r="M365" s="109">
        <f t="shared" si="27"/>
        <v>0</v>
      </c>
    </row>
    <row r="366" spans="1:13" ht="18.75" customHeight="1">
      <c r="A366" s="55" t="s">
        <v>147</v>
      </c>
      <c r="B366" s="56" t="s">
        <v>254</v>
      </c>
      <c r="C366" s="87">
        <f>C367+C370</f>
        <v>8120000</v>
      </c>
      <c r="D366" s="87">
        <v>4885000</v>
      </c>
      <c r="E366" s="77"/>
      <c r="F366" s="131">
        <f t="shared" si="29"/>
        <v>4885000</v>
      </c>
      <c r="G366" s="131">
        <f t="shared" si="30"/>
        <v>3235000</v>
      </c>
      <c r="H366" s="134">
        <f t="shared" si="31"/>
        <v>60.16009852216748</v>
      </c>
      <c r="I366" s="132" t="s">
        <v>62</v>
      </c>
      <c r="L366">
        <v>4885000</v>
      </c>
      <c r="M366" s="109">
        <f t="shared" si="27"/>
        <v>0</v>
      </c>
    </row>
    <row r="367" spans="1:13" ht="18.75" customHeight="1">
      <c r="A367" s="60" t="s">
        <v>65</v>
      </c>
      <c r="B367" s="61" t="s">
        <v>66</v>
      </c>
      <c r="C367" s="91">
        <f>SUM(C368:C369)</f>
        <v>3300000</v>
      </c>
      <c r="D367" s="91">
        <v>3270000</v>
      </c>
      <c r="E367" s="100"/>
      <c r="F367" s="131">
        <f t="shared" si="29"/>
        <v>3270000</v>
      </c>
      <c r="G367" s="131">
        <f t="shared" si="30"/>
        <v>30000</v>
      </c>
      <c r="H367" s="134">
        <f t="shared" si="31"/>
        <v>99.090909090909093</v>
      </c>
      <c r="I367" s="132" t="s">
        <v>62</v>
      </c>
      <c r="L367">
        <v>3270000</v>
      </c>
      <c r="M367" s="109">
        <f t="shared" si="27"/>
        <v>0</v>
      </c>
    </row>
    <row r="368" spans="1:13" ht="40.5" customHeight="1">
      <c r="A368" s="55" t="s">
        <v>55</v>
      </c>
      <c r="B368" s="56" t="s">
        <v>255</v>
      </c>
      <c r="C368" s="87">
        <v>1650000</v>
      </c>
      <c r="D368" s="87">
        <v>1620000</v>
      </c>
      <c r="E368" s="77"/>
      <c r="F368" s="131">
        <f t="shared" si="29"/>
        <v>1620000</v>
      </c>
      <c r="G368" s="131">
        <f t="shared" si="30"/>
        <v>30000</v>
      </c>
      <c r="H368" s="134">
        <f t="shared" si="31"/>
        <v>98.181818181818187</v>
      </c>
      <c r="I368" s="132" t="s">
        <v>62</v>
      </c>
      <c r="L368">
        <v>1620000</v>
      </c>
      <c r="M368" s="109">
        <f t="shared" si="27"/>
        <v>0</v>
      </c>
    </row>
    <row r="369" spans="1:13" ht="28.5" customHeight="1">
      <c r="A369" s="55" t="s">
        <v>55</v>
      </c>
      <c r="B369" s="56" t="s">
        <v>256</v>
      </c>
      <c r="C369" s="87">
        <v>1650000</v>
      </c>
      <c r="D369" s="87">
        <v>1650000</v>
      </c>
      <c r="E369" s="77"/>
      <c r="F369" s="131">
        <f t="shared" si="29"/>
        <v>1650000</v>
      </c>
      <c r="G369" s="131">
        <f t="shared" si="30"/>
        <v>0</v>
      </c>
      <c r="H369" s="134">
        <f t="shared" si="31"/>
        <v>100</v>
      </c>
      <c r="I369" s="132" t="s">
        <v>62</v>
      </c>
      <c r="L369">
        <v>1650000</v>
      </c>
      <c r="M369" s="109">
        <f t="shared" si="27"/>
        <v>0</v>
      </c>
    </row>
    <row r="370" spans="1:13" ht="18.75" customHeight="1">
      <c r="A370" s="60" t="s">
        <v>72</v>
      </c>
      <c r="B370" s="61" t="s">
        <v>73</v>
      </c>
      <c r="C370" s="91">
        <f>SUM(C371:C372)</f>
        <v>4820000</v>
      </c>
      <c r="D370" s="91">
        <v>1615000</v>
      </c>
      <c r="E370" s="100"/>
      <c r="F370" s="131">
        <f t="shared" si="29"/>
        <v>1615000</v>
      </c>
      <c r="G370" s="131">
        <f t="shared" si="30"/>
        <v>3205000</v>
      </c>
      <c r="H370" s="134">
        <f t="shared" si="31"/>
        <v>33.50622406639004</v>
      </c>
      <c r="I370" s="132" t="s">
        <v>62</v>
      </c>
      <c r="L370">
        <v>1615000</v>
      </c>
      <c r="M370" s="109">
        <f t="shared" si="27"/>
        <v>0</v>
      </c>
    </row>
    <row r="371" spans="1:13" ht="35.25" customHeight="1">
      <c r="A371" s="55" t="s">
        <v>55</v>
      </c>
      <c r="B371" s="56" t="s">
        <v>257</v>
      </c>
      <c r="C371" s="87">
        <v>3670000</v>
      </c>
      <c r="D371" s="87">
        <v>1065000</v>
      </c>
      <c r="E371" s="77"/>
      <c r="F371" s="131">
        <f t="shared" si="29"/>
        <v>1065000</v>
      </c>
      <c r="G371" s="131">
        <f t="shared" si="30"/>
        <v>2605000</v>
      </c>
      <c r="H371" s="134">
        <f t="shared" si="31"/>
        <v>29.019073569482291</v>
      </c>
      <c r="I371" s="132" t="s">
        <v>62</v>
      </c>
      <c r="L371">
        <v>1065000</v>
      </c>
      <c r="M371" s="109">
        <f t="shared" si="27"/>
        <v>0</v>
      </c>
    </row>
    <row r="372" spans="1:13" ht="39.75" customHeight="1">
      <c r="A372" s="55" t="s">
        <v>55</v>
      </c>
      <c r="B372" s="56" t="s">
        <v>258</v>
      </c>
      <c r="C372" s="87">
        <v>1150000</v>
      </c>
      <c r="D372" s="87">
        <v>550000</v>
      </c>
      <c r="E372" s="77"/>
      <c r="F372" s="131">
        <f t="shared" si="29"/>
        <v>550000</v>
      </c>
      <c r="G372" s="131">
        <f t="shared" si="30"/>
        <v>600000</v>
      </c>
      <c r="H372" s="134">
        <f t="shared" si="31"/>
        <v>47.826086956521742</v>
      </c>
      <c r="I372" s="132" t="s">
        <v>62</v>
      </c>
      <c r="L372">
        <v>550000</v>
      </c>
      <c r="M372" s="109">
        <f t="shared" si="27"/>
        <v>0</v>
      </c>
    </row>
    <row r="373" spans="1:13">
      <c r="A373" s="55" t="s">
        <v>153</v>
      </c>
      <c r="B373" s="56" t="s">
        <v>154</v>
      </c>
      <c r="C373" s="87">
        <v>25905000</v>
      </c>
      <c r="D373" s="87">
        <v>10030000</v>
      </c>
      <c r="E373" s="77"/>
      <c r="F373" s="131">
        <f t="shared" si="29"/>
        <v>10030000</v>
      </c>
      <c r="G373" s="131">
        <f t="shared" si="30"/>
        <v>15875000</v>
      </c>
      <c r="H373" s="134">
        <f t="shared" si="31"/>
        <v>38.718394132406871</v>
      </c>
      <c r="I373" s="132" t="s">
        <v>62</v>
      </c>
      <c r="L373">
        <v>10030000</v>
      </c>
      <c r="M373" s="109">
        <f t="shared" si="27"/>
        <v>0</v>
      </c>
    </row>
    <row r="374" spans="1:13">
      <c r="A374" s="60" t="s">
        <v>65</v>
      </c>
      <c r="B374" s="61" t="s">
        <v>66</v>
      </c>
      <c r="C374" s="91">
        <f>SUM(C375:C377)</f>
        <v>15420000</v>
      </c>
      <c r="D374" s="91">
        <v>7490000</v>
      </c>
      <c r="E374" s="91">
        <f>SUM(E375:E377)</f>
        <v>0</v>
      </c>
      <c r="F374" s="131">
        <f t="shared" si="29"/>
        <v>7490000</v>
      </c>
      <c r="G374" s="131">
        <f t="shared" si="30"/>
        <v>7930000</v>
      </c>
      <c r="H374" s="134">
        <f t="shared" si="31"/>
        <v>48.573281452658883</v>
      </c>
      <c r="I374" s="132" t="s">
        <v>62</v>
      </c>
      <c r="L374">
        <v>7490000</v>
      </c>
      <c r="M374" s="109">
        <f t="shared" si="27"/>
        <v>0</v>
      </c>
    </row>
    <row r="375" spans="1:13">
      <c r="A375" s="55" t="s">
        <v>55</v>
      </c>
      <c r="B375" s="56" t="s">
        <v>259</v>
      </c>
      <c r="C375" s="87">
        <v>4500000</v>
      </c>
      <c r="D375" s="87"/>
      <c r="E375" s="76">
        <v>0</v>
      </c>
      <c r="F375" s="131">
        <f t="shared" si="29"/>
        <v>0</v>
      </c>
      <c r="G375" s="131">
        <f t="shared" si="30"/>
        <v>4500000</v>
      </c>
      <c r="H375" s="134">
        <f t="shared" si="31"/>
        <v>0</v>
      </c>
      <c r="I375" s="132" t="s">
        <v>62</v>
      </c>
      <c r="L375" s="109">
        <f>F375</f>
        <v>0</v>
      </c>
      <c r="M375" s="109">
        <f t="shared" si="27"/>
        <v>0</v>
      </c>
    </row>
    <row r="376" spans="1:13">
      <c r="A376" s="55" t="s">
        <v>55</v>
      </c>
      <c r="B376" s="56" t="s">
        <v>260</v>
      </c>
      <c r="C376" s="87">
        <v>7560000</v>
      </c>
      <c r="D376" s="87"/>
      <c r="E376" s="131"/>
      <c r="F376" s="131">
        <v>0</v>
      </c>
      <c r="G376" s="131">
        <f t="shared" si="30"/>
        <v>7560000</v>
      </c>
      <c r="H376" s="134">
        <f t="shared" si="31"/>
        <v>0</v>
      </c>
      <c r="I376" s="132" t="s">
        <v>62</v>
      </c>
      <c r="M376" s="109"/>
    </row>
    <row r="377" spans="1:13">
      <c r="A377" s="55" t="s">
        <v>55</v>
      </c>
      <c r="B377" s="56" t="s">
        <v>261</v>
      </c>
      <c r="C377" s="87">
        <v>3360000</v>
      </c>
      <c r="D377" s="87">
        <v>3350000</v>
      </c>
      <c r="E377" s="131">
        <v>0</v>
      </c>
      <c r="F377" s="131">
        <f t="shared" si="29"/>
        <v>3350000</v>
      </c>
      <c r="G377" s="131">
        <f t="shared" si="30"/>
        <v>10000</v>
      </c>
      <c r="H377" s="134">
        <f t="shared" si="31"/>
        <v>99.702380952380949</v>
      </c>
      <c r="I377" s="132" t="s">
        <v>62</v>
      </c>
      <c r="L377">
        <v>3350000</v>
      </c>
      <c r="M377" s="109">
        <f t="shared" si="27"/>
        <v>0</v>
      </c>
    </row>
    <row r="378" spans="1:13">
      <c r="A378" s="60" t="s">
        <v>72</v>
      </c>
      <c r="B378" s="61" t="s">
        <v>73</v>
      </c>
      <c r="C378" s="91">
        <f>SUM(C379:C380)</f>
        <v>20360000</v>
      </c>
      <c r="D378" s="91">
        <v>2540000</v>
      </c>
      <c r="E378" s="91">
        <f>SUM(E379:E380)</f>
        <v>0</v>
      </c>
      <c r="F378" s="131">
        <f t="shared" si="29"/>
        <v>2540000</v>
      </c>
      <c r="G378" s="131">
        <f t="shared" si="30"/>
        <v>17820000</v>
      </c>
      <c r="H378" s="134">
        <f t="shared" si="31"/>
        <v>12.475442043222005</v>
      </c>
      <c r="I378" s="132" t="s">
        <v>62</v>
      </c>
      <c r="L378">
        <v>2540000</v>
      </c>
      <c r="M378" s="109">
        <f t="shared" si="27"/>
        <v>0</v>
      </c>
    </row>
    <row r="379" spans="1:13">
      <c r="A379" s="55" t="s">
        <v>55</v>
      </c>
      <c r="B379" s="56" t="s">
        <v>262</v>
      </c>
      <c r="C379" s="87">
        <v>5520000</v>
      </c>
      <c r="D379" s="87">
        <v>600000</v>
      </c>
      <c r="E379" s="87"/>
      <c r="F379" s="131">
        <f t="shared" si="29"/>
        <v>600000</v>
      </c>
      <c r="G379" s="131">
        <f t="shared" si="30"/>
        <v>4920000</v>
      </c>
      <c r="H379" s="134">
        <f t="shared" si="31"/>
        <v>10.869565217391305</v>
      </c>
      <c r="I379" s="132" t="s">
        <v>62</v>
      </c>
      <c r="K379" s="109">
        <f>C379-D379</f>
        <v>4920000</v>
      </c>
      <c r="L379">
        <v>600000</v>
      </c>
      <c r="M379" s="109">
        <f t="shared" si="27"/>
        <v>0</v>
      </c>
    </row>
    <row r="380" spans="1:13">
      <c r="A380" s="55" t="s">
        <v>55</v>
      </c>
      <c r="B380" s="56" t="s">
        <v>263</v>
      </c>
      <c r="C380" s="87">
        <v>14840000</v>
      </c>
      <c r="D380" s="87">
        <v>1940000</v>
      </c>
      <c r="E380" s="87"/>
      <c r="F380" s="131">
        <f t="shared" si="29"/>
        <v>1940000</v>
      </c>
      <c r="G380" s="131">
        <f t="shared" si="30"/>
        <v>12900000</v>
      </c>
      <c r="H380" s="134">
        <f t="shared" si="31"/>
        <v>13.072776280323451</v>
      </c>
      <c r="I380" s="132" t="s">
        <v>62</v>
      </c>
      <c r="K380" s="109">
        <f>C380-D380+1600000</f>
        <v>14500000</v>
      </c>
      <c r="L380">
        <v>1940000</v>
      </c>
      <c r="M380" s="109">
        <f t="shared" si="27"/>
        <v>0</v>
      </c>
    </row>
    <row r="381" spans="1:13" ht="18.75" customHeight="1">
      <c r="A381" s="55" t="s">
        <v>158</v>
      </c>
      <c r="B381" s="56" t="s">
        <v>264</v>
      </c>
      <c r="C381" s="87">
        <v>5420000</v>
      </c>
      <c r="D381" s="87">
        <v>2900000</v>
      </c>
      <c r="E381" s="77"/>
      <c r="F381" s="131">
        <f t="shared" si="29"/>
        <v>2900000</v>
      </c>
      <c r="G381" s="131">
        <f t="shared" si="30"/>
        <v>2520000</v>
      </c>
      <c r="H381" s="134">
        <f t="shared" si="31"/>
        <v>53.505535055350549</v>
      </c>
      <c r="I381" s="132" t="s">
        <v>62</v>
      </c>
      <c r="L381">
        <v>2900000</v>
      </c>
      <c r="M381" s="109">
        <f t="shared" si="27"/>
        <v>0</v>
      </c>
    </row>
    <row r="382" spans="1:13" ht="18.75" customHeight="1">
      <c r="A382" s="60" t="s">
        <v>65</v>
      </c>
      <c r="B382" s="61" t="s">
        <v>66</v>
      </c>
      <c r="C382" s="91">
        <f>SUM(C383:C384)</f>
        <v>4060000</v>
      </c>
      <c r="D382" s="91">
        <v>2700000</v>
      </c>
      <c r="E382" s="100"/>
      <c r="F382" s="131">
        <f t="shared" si="29"/>
        <v>2700000</v>
      </c>
      <c r="G382" s="131">
        <f t="shared" si="30"/>
        <v>1360000</v>
      </c>
      <c r="H382" s="134">
        <f t="shared" si="31"/>
        <v>66.502463054187189</v>
      </c>
      <c r="I382" s="132" t="s">
        <v>62</v>
      </c>
      <c r="L382">
        <v>2700000</v>
      </c>
      <c r="M382" s="109">
        <f t="shared" si="27"/>
        <v>0</v>
      </c>
    </row>
    <row r="383" spans="1:13" ht="28.5" customHeight="1">
      <c r="A383" s="55" t="s">
        <v>55</v>
      </c>
      <c r="B383" s="56" t="s">
        <v>265</v>
      </c>
      <c r="C383" s="87">
        <v>2700000</v>
      </c>
      <c r="D383" s="87">
        <v>2700000</v>
      </c>
      <c r="E383" s="77"/>
      <c r="F383" s="131">
        <f t="shared" si="29"/>
        <v>2700000</v>
      </c>
      <c r="G383" s="131">
        <f t="shared" si="30"/>
        <v>0</v>
      </c>
      <c r="H383" s="134">
        <f t="shared" si="31"/>
        <v>100</v>
      </c>
      <c r="I383" s="132" t="s">
        <v>62</v>
      </c>
      <c r="L383">
        <v>2700000</v>
      </c>
      <c r="M383" s="109">
        <f t="shared" si="27"/>
        <v>0</v>
      </c>
    </row>
    <row r="384" spans="1:13" ht="28.5" customHeight="1">
      <c r="A384" s="55"/>
      <c r="B384" s="75" t="s">
        <v>275</v>
      </c>
      <c r="C384" s="87">
        <v>1360000</v>
      </c>
      <c r="D384" s="87"/>
      <c r="E384" s="77"/>
      <c r="F384" s="131"/>
      <c r="G384" s="131">
        <f t="shared" si="30"/>
        <v>1360000</v>
      </c>
      <c r="H384" s="134">
        <f t="shared" si="31"/>
        <v>0</v>
      </c>
      <c r="I384" s="132" t="s">
        <v>62</v>
      </c>
      <c r="M384" s="109">
        <f t="shared" si="27"/>
        <v>0</v>
      </c>
    </row>
    <row r="385" spans="1:13" ht="18.75" customHeight="1">
      <c r="A385" s="60" t="s">
        <v>72</v>
      </c>
      <c r="B385" s="61" t="s">
        <v>73</v>
      </c>
      <c r="C385" s="91">
        <f>SUM(C386:C387)</f>
        <v>2040000</v>
      </c>
      <c r="D385" s="91">
        <v>200000</v>
      </c>
      <c r="E385" s="100"/>
      <c r="F385" s="131">
        <f t="shared" si="29"/>
        <v>200000</v>
      </c>
      <c r="G385" s="131">
        <f t="shared" si="30"/>
        <v>1840000</v>
      </c>
      <c r="H385" s="134">
        <f t="shared" si="31"/>
        <v>9.8039215686274517</v>
      </c>
      <c r="I385" s="132" t="s">
        <v>62</v>
      </c>
      <c r="L385">
        <v>200000</v>
      </c>
      <c r="M385" s="109">
        <f t="shared" si="27"/>
        <v>0</v>
      </c>
    </row>
    <row r="386" spans="1:13" ht="18.75" customHeight="1">
      <c r="A386" s="55" t="s">
        <v>55</v>
      </c>
      <c r="B386" s="56" t="s">
        <v>266</v>
      </c>
      <c r="C386" s="87">
        <v>460000</v>
      </c>
      <c r="D386" s="87">
        <v>50000</v>
      </c>
      <c r="E386" s="77"/>
      <c r="F386" s="131">
        <f t="shared" si="29"/>
        <v>50000</v>
      </c>
      <c r="G386" s="131">
        <f t="shared" si="30"/>
        <v>410000</v>
      </c>
      <c r="H386" s="134">
        <f t="shared" si="31"/>
        <v>10.869565217391305</v>
      </c>
      <c r="I386" s="132" t="s">
        <v>62</v>
      </c>
      <c r="L386">
        <v>50000</v>
      </c>
      <c r="M386" s="109">
        <f t="shared" si="27"/>
        <v>0</v>
      </c>
    </row>
    <row r="387" spans="1:13" ht="18.75" customHeight="1">
      <c r="A387" s="55" t="s">
        <v>55</v>
      </c>
      <c r="B387" s="56" t="s">
        <v>263</v>
      </c>
      <c r="C387" s="87">
        <v>1580000</v>
      </c>
      <c r="D387" s="87">
        <v>150000</v>
      </c>
      <c r="E387" s="77"/>
      <c r="F387" s="131">
        <f t="shared" si="29"/>
        <v>150000</v>
      </c>
      <c r="G387" s="131">
        <f t="shared" si="30"/>
        <v>1430000</v>
      </c>
      <c r="H387" s="134">
        <f t="shared" si="31"/>
        <v>9.4936708860759502</v>
      </c>
      <c r="I387" s="132" t="s">
        <v>62</v>
      </c>
      <c r="L387">
        <v>150000</v>
      </c>
      <c r="M387" s="109">
        <f t="shared" si="27"/>
        <v>0</v>
      </c>
    </row>
    <row r="388" spans="1:13" ht="28.5" customHeight="1">
      <c r="A388" s="55" t="s">
        <v>163</v>
      </c>
      <c r="B388" s="56" t="s">
        <v>267</v>
      </c>
      <c r="C388" s="87">
        <f>C389+C391</f>
        <v>3220000</v>
      </c>
      <c r="D388" s="87">
        <v>3220000</v>
      </c>
      <c r="E388" s="77"/>
      <c r="F388" s="131">
        <f t="shared" si="29"/>
        <v>3220000</v>
      </c>
      <c r="G388" s="131">
        <f t="shared" si="30"/>
        <v>0</v>
      </c>
      <c r="H388" s="134">
        <f t="shared" si="31"/>
        <v>100</v>
      </c>
      <c r="I388" s="132" t="s">
        <v>62</v>
      </c>
      <c r="L388">
        <v>3220000</v>
      </c>
      <c r="M388" s="109">
        <f t="shared" si="27"/>
        <v>0</v>
      </c>
    </row>
    <row r="389" spans="1:13" ht="18.75" customHeight="1">
      <c r="A389" s="60" t="s">
        <v>65</v>
      </c>
      <c r="B389" s="61" t="s">
        <v>66</v>
      </c>
      <c r="C389" s="91">
        <f>SUM(C390)</f>
        <v>1980000</v>
      </c>
      <c r="D389" s="91">
        <v>1980000</v>
      </c>
      <c r="E389" s="91">
        <f>SUM(E390)</f>
        <v>0</v>
      </c>
      <c r="F389" s="131">
        <f t="shared" si="29"/>
        <v>1980000</v>
      </c>
      <c r="G389" s="131">
        <f t="shared" si="30"/>
        <v>0</v>
      </c>
      <c r="H389" s="134">
        <f t="shared" si="31"/>
        <v>100</v>
      </c>
      <c r="I389" s="132" t="s">
        <v>62</v>
      </c>
      <c r="L389">
        <v>1980000</v>
      </c>
      <c r="M389" s="109">
        <f t="shared" si="27"/>
        <v>0</v>
      </c>
    </row>
    <row r="390" spans="1:13" ht="28.5" customHeight="1">
      <c r="A390" s="55" t="s">
        <v>55</v>
      </c>
      <c r="B390" s="56" t="s">
        <v>268</v>
      </c>
      <c r="C390" s="87">
        <v>1980000</v>
      </c>
      <c r="D390" s="87">
        <v>1980000</v>
      </c>
      <c r="E390" s="76">
        <v>0</v>
      </c>
      <c r="F390" s="131">
        <f t="shared" si="29"/>
        <v>1980000</v>
      </c>
      <c r="G390" s="131">
        <f t="shared" si="30"/>
        <v>0</v>
      </c>
      <c r="H390" s="134">
        <f t="shared" si="31"/>
        <v>100</v>
      </c>
      <c r="I390" s="132" t="s">
        <v>62</v>
      </c>
      <c r="L390">
        <v>1980000</v>
      </c>
      <c r="M390" s="109">
        <f t="shared" si="27"/>
        <v>0</v>
      </c>
    </row>
    <row r="391" spans="1:13" ht="18.75" customHeight="1">
      <c r="A391" s="60" t="s">
        <v>72</v>
      </c>
      <c r="B391" s="61" t="s">
        <v>73</v>
      </c>
      <c r="C391" s="91">
        <f>SUM(C392:C393)</f>
        <v>1240000</v>
      </c>
      <c r="D391" s="91">
        <v>1240000</v>
      </c>
      <c r="E391" s="76"/>
      <c r="F391" s="131">
        <f t="shared" si="29"/>
        <v>1240000</v>
      </c>
      <c r="G391" s="131">
        <f t="shared" si="30"/>
        <v>0</v>
      </c>
      <c r="H391" s="134">
        <f t="shared" si="31"/>
        <v>100</v>
      </c>
      <c r="I391" s="132" t="s">
        <v>62</v>
      </c>
      <c r="L391">
        <v>1240000</v>
      </c>
      <c r="M391" s="109">
        <f t="shared" si="27"/>
        <v>0</v>
      </c>
    </row>
    <row r="392" spans="1:13" ht="18.75" customHeight="1">
      <c r="A392" s="55" t="s">
        <v>55</v>
      </c>
      <c r="B392" s="56" t="s">
        <v>262</v>
      </c>
      <c r="C392" s="87">
        <v>300000</v>
      </c>
      <c r="D392" s="87">
        <v>300000</v>
      </c>
      <c r="E392" s="77"/>
      <c r="F392" s="131">
        <f t="shared" si="29"/>
        <v>300000</v>
      </c>
      <c r="G392" s="131">
        <f t="shared" si="30"/>
        <v>0</v>
      </c>
      <c r="H392" s="134">
        <f t="shared" si="31"/>
        <v>100</v>
      </c>
      <c r="I392" s="132" t="s">
        <v>62</v>
      </c>
      <c r="L392">
        <v>300000</v>
      </c>
      <c r="M392" s="109">
        <f t="shared" si="27"/>
        <v>0</v>
      </c>
    </row>
    <row r="393" spans="1:13" ht="18.75" customHeight="1">
      <c r="A393" s="55" t="s">
        <v>55</v>
      </c>
      <c r="B393" s="56" t="s">
        <v>263</v>
      </c>
      <c r="C393" s="87">
        <v>940000</v>
      </c>
      <c r="D393" s="87">
        <v>940000</v>
      </c>
      <c r="E393" s="77"/>
      <c r="F393" s="131">
        <f t="shared" si="29"/>
        <v>940000</v>
      </c>
      <c r="G393" s="131">
        <f t="shared" si="30"/>
        <v>0</v>
      </c>
      <c r="H393" s="134">
        <f t="shared" si="31"/>
        <v>100</v>
      </c>
      <c r="I393" s="132" t="s">
        <v>62</v>
      </c>
      <c r="L393">
        <v>940000</v>
      </c>
      <c r="M393" s="109">
        <f t="shared" si="27"/>
        <v>0</v>
      </c>
    </row>
    <row r="394" spans="1:13" ht="28.5" customHeight="1">
      <c r="A394" s="55" t="s">
        <v>167</v>
      </c>
      <c r="B394" s="56" t="s">
        <v>269</v>
      </c>
      <c r="C394" s="87">
        <f>C395+C398</f>
        <v>5570000</v>
      </c>
      <c r="D394" s="87">
        <v>5570000</v>
      </c>
      <c r="E394" s="77"/>
      <c r="F394" s="131">
        <f t="shared" si="29"/>
        <v>5570000</v>
      </c>
      <c r="G394" s="131">
        <f t="shared" si="30"/>
        <v>0</v>
      </c>
      <c r="H394" s="134">
        <f t="shared" si="31"/>
        <v>100</v>
      </c>
      <c r="I394" s="132" t="s">
        <v>62</v>
      </c>
      <c r="L394">
        <v>5570000</v>
      </c>
      <c r="M394" s="109">
        <f t="shared" si="27"/>
        <v>0</v>
      </c>
    </row>
    <row r="395" spans="1:13" ht="18.75" customHeight="1">
      <c r="A395" s="60" t="s">
        <v>65</v>
      </c>
      <c r="B395" s="61" t="s">
        <v>66</v>
      </c>
      <c r="C395" s="91">
        <f>SUM(C396:C397)</f>
        <v>5300000</v>
      </c>
      <c r="D395" s="91">
        <v>5300000</v>
      </c>
      <c r="E395" s="100"/>
      <c r="F395" s="131">
        <f t="shared" si="29"/>
        <v>5300000</v>
      </c>
      <c r="G395" s="131">
        <f t="shared" si="30"/>
        <v>0</v>
      </c>
      <c r="H395" s="134">
        <f t="shared" si="31"/>
        <v>100</v>
      </c>
      <c r="I395" s="132" t="s">
        <v>62</v>
      </c>
      <c r="L395">
        <v>5300000</v>
      </c>
      <c r="M395" s="109">
        <f t="shared" si="27"/>
        <v>0</v>
      </c>
    </row>
    <row r="396" spans="1:13" ht="28.5" customHeight="1">
      <c r="A396" s="55" t="s">
        <v>55</v>
      </c>
      <c r="B396" s="56" t="s">
        <v>270</v>
      </c>
      <c r="C396" s="87">
        <v>1340000</v>
      </c>
      <c r="D396" s="87">
        <v>1340000</v>
      </c>
      <c r="E396" s="77"/>
      <c r="F396" s="131">
        <f t="shared" si="29"/>
        <v>1340000</v>
      </c>
      <c r="G396" s="131">
        <f t="shared" si="30"/>
        <v>0</v>
      </c>
      <c r="H396" s="134">
        <f t="shared" si="31"/>
        <v>100</v>
      </c>
      <c r="I396" s="132" t="s">
        <v>62</v>
      </c>
      <c r="L396">
        <v>1340000</v>
      </c>
      <c r="M396" s="109">
        <f t="shared" si="27"/>
        <v>0</v>
      </c>
    </row>
    <row r="397" spans="1:13" ht="18.75" customHeight="1">
      <c r="A397" s="55" t="s">
        <v>55</v>
      </c>
      <c r="B397" s="56" t="s">
        <v>271</v>
      </c>
      <c r="C397" s="87">
        <v>3960000</v>
      </c>
      <c r="D397" s="87">
        <v>3960000</v>
      </c>
      <c r="E397" s="77"/>
      <c r="F397" s="131">
        <f t="shared" si="29"/>
        <v>3960000</v>
      </c>
      <c r="G397" s="131">
        <f t="shared" si="30"/>
        <v>0</v>
      </c>
      <c r="H397" s="134">
        <f t="shared" si="31"/>
        <v>100</v>
      </c>
      <c r="I397" s="132" t="s">
        <v>62</v>
      </c>
      <c r="L397">
        <v>3960000</v>
      </c>
      <c r="M397" s="109">
        <f t="shared" si="27"/>
        <v>0</v>
      </c>
    </row>
    <row r="398" spans="1:13" ht="18.75" customHeight="1">
      <c r="A398" s="60" t="s">
        <v>72</v>
      </c>
      <c r="B398" s="61" t="s">
        <v>73</v>
      </c>
      <c r="C398" s="91">
        <f>SUM(C399:C400)</f>
        <v>270000</v>
      </c>
      <c r="D398" s="91">
        <v>270000</v>
      </c>
      <c r="E398" s="100"/>
      <c r="F398" s="131">
        <f t="shared" si="29"/>
        <v>270000</v>
      </c>
      <c r="G398" s="131">
        <f t="shared" si="30"/>
        <v>0</v>
      </c>
      <c r="H398" s="134">
        <f t="shared" si="31"/>
        <v>100</v>
      </c>
      <c r="I398" s="132" t="s">
        <v>62</v>
      </c>
      <c r="L398">
        <v>270000</v>
      </c>
      <c r="M398" s="109">
        <f t="shared" si="27"/>
        <v>0</v>
      </c>
    </row>
    <row r="399" spans="1:13" ht="18.75" customHeight="1">
      <c r="A399" s="55" t="s">
        <v>55</v>
      </c>
      <c r="B399" s="56" t="s">
        <v>272</v>
      </c>
      <c r="C399" s="87">
        <v>50000</v>
      </c>
      <c r="D399" s="87">
        <v>50000</v>
      </c>
      <c r="E399" s="77"/>
      <c r="F399" s="131">
        <f t="shared" si="29"/>
        <v>50000</v>
      </c>
      <c r="G399" s="131">
        <f t="shared" si="30"/>
        <v>0</v>
      </c>
      <c r="H399" s="134">
        <f t="shared" si="31"/>
        <v>100</v>
      </c>
      <c r="I399" s="132" t="s">
        <v>62</v>
      </c>
      <c r="L399">
        <v>50000</v>
      </c>
      <c r="M399" s="109">
        <f t="shared" ref="M399:M407" si="32">D399-L399</f>
        <v>0</v>
      </c>
    </row>
    <row r="400" spans="1:13" ht="18.75" customHeight="1">
      <c r="A400" s="55" t="s">
        <v>55</v>
      </c>
      <c r="B400" s="56" t="s">
        <v>273</v>
      </c>
      <c r="C400" s="87">
        <v>220000</v>
      </c>
      <c r="D400" s="87">
        <v>220000</v>
      </c>
      <c r="E400" s="77"/>
      <c r="F400" s="131">
        <f t="shared" si="29"/>
        <v>220000</v>
      </c>
      <c r="G400" s="131">
        <f t="shared" si="30"/>
        <v>0</v>
      </c>
      <c r="H400" s="134">
        <f t="shared" si="31"/>
        <v>100</v>
      </c>
      <c r="I400" s="132" t="s">
        <v>62</v>
      </c>
      <c r="L400">
        <v>220000</v>
      </c>
      <c r="M400" s="109">
        <f t="shared" si="32"/>
        <v>0</v>
      </c>
    </row>
    <row r="401" spans="1:13" ht="28.5" customHeight="1">
      <c r="A401" s="55" t="s">
        <v>169</v>
      </c>
      <c r="B401" s="56" t="s">
        <v>274</v>
      </c>
      <c r="C401" s="87">
        <f>C402+C405</f>
        <v>5400000</v>
      </c>
      <c r="D401" s="87">
        <v>5400000</v>
      </c>
      <c r="E401" s="77"/>
      <c r="F401" s="131">
        <f t="shared" si="29"/>
        <v>5400000</v>
      </c>
      <c r="G401" s="131">
        <f t="shared" si="30"/>
        <v>0</v>
      </c>
      <c r="H401" s="134">
        <f t="shared" si="31"/>
        <v>100</v>
      </c>
      <c r="I401" s="132" t="s">
        <v>62</v>
      </c>
      <c r="L401">
        <v>5400000</v>
      </c>
      <c r="M401" s="109">
        <f t="shared" si="32"/>
        <v>0</v>
      </c>
    </row>
    <row r="402" spans="1:13" ht="18.75" customHeight="1">
      <c r="A402" s="60" t="s">
        <v>65</v>
      </c>
      <c r="B402" s="61" t="s">
        <v>66</v>
      </c>
      <c r="C402" s="91">
        <f>SUM(C403:C404)</f>
        <v>5140000</v>
      </c>
      <c r="D402" s="91">
        <v>5140000</v>
      </c>
      <c r="E402" s="100"/>
      <c r="F402" s="131">
        <f t="shared" si="29"/>
        <v>5140000</v>
      </c>
      <c r="G402" s="131">
        <f t="shared" si="30"/>
        <v>0</v>
      </c>
      <c r="H402" s="134">
        <f t="shared" si="31"/>
        <v>100</v>
      </c>
      <c r="I402" s="132" t="s">
        <v>62</v>
      </c>
      <c r="L402">
        <v>5140000</v>
      </c>
      <c r="M402" s="109">
        <f t="shared" si="32"/>
        <v>0</v>
      </c>
    </row>
    <row r="403" spans="1:13" ht="28.5" customHeight="1">
      <c r="A403" s="55" t="s">
        <v>55</v>
      </c>
      <c r="B403" s="56" t="s">
        <v>275</v>
      </c>
      <c r="C403" s="87">
        <v>1360000</v>
      </c>
      <c r="D403" s="87">
        <v>1360000</v>
      </c>
      <c r="E403" s="77"/>
      <c r="F403" s="131">
        <f t="shared" si="29"/>
        <v>1360000</v>
      </c>
      <c r="G403" s="131">
        <f t="shared" si="30"/>
        <v>0</v>
      </c>
      <c r="H403" s="134">
        <f t="shared" si="31"/>
        <v>100</v>
      </c>
      <c r="I403" s="132" t="s">
        <v>62</v>
      </c>
      <c r="L403">
        <v>1360000</v>
      </c>
      <c r="M403" s="109">
        <f t="shared" si="32"/>
        <v>0</v>
      </c>
    </row>
    <row r="404" spans="1:13" ht="18.75" customHeight="1">
      <c r="A404" s="55" t="s">
        <v>55</v>
      </c>
      <c r="B404" s="56" t="s">
        <v>276</v>
      </c>
      <c r="C404" s="87">
        <v>3780000</v>
      </c>
      <c r="D404" s="87">
        <v>3780000</v>
      </c>
      <c r="E404" s="77"/>
      <c r="F404" s="131">
        <f t="shared" si="29"/>
        <v>3780000</v>
      </c>
      <c r="G404" s="131">
        <f t="shared" si="30"/>
        <v>0</v>
      </c>
      <c r="H404" s="134">
        <f t="shared" si="31"/>
        <v>100</v>
      </c>
      <c r="I404" s="132" t="s">
        <v>62</v>
      </c>
      <c r="L404">
        <v>3780000</v>
      </c>
      <c r="M404" s="109">
        <f t="shared" si="32"/>
        <v>0</v>
      </c>
    </row>
    <row r="405" spans="1:13" ht="18.75" customHeight="1">
      <c r="A405" s="60" t="s">
        <v>72</v>
      </c>
      <c r="B405" s="61" t="s">
        <v>73</v>
      </c>
      <c r="C405" s="91">
        <f>SUM(C406:C407)</f>
        <v>260000</v>
      </c>
      <c r="D405" s="91">
        <v>260000</v>
      </c>
      <c r="E405" s="100"/>
      <c r="F405" s="131">
        <f t="shared" si="29"/>
        <v>260000</v>
      </c>
      <c r="G405" s="131">
        <f t="shared" si="30"/>
        <v>0</v>
      </c>
      <c r="H405" s="134">
        <f t="shared" si="31"/>
        <v>100</v>
      </c>
      <c r="I405" s="132" t="s">
        <v>62</v>
      </c>
      <c r="L405">
        <v>260000</v>
      </c>
      <c r="M405" s="109">
        <f t="shared" si="32"/>
        <v>0</v>
      </c>
    </row>
    <row r="406" spans="1:13" ht="18.75" customHeight="1">
      <c r="A406" s="55" t="s">
        <v>55</v>
      </c>
      <c r="B406" s="56" t="s">
        <v>272</v>
      </c>
      <c r="C406" s="87">
        <v>50000</v>
      </c>
      <c r="D406" s="87">
        <v>50000</v>
      </c>
      <c r="E406" s="77"/>
      <c r="F406" s="131">
        <f t="shared" si="29"/>
        <v>50000</v>
      </c>
      <c r="G406" s="131">
        <f t="shared" si="30"/>
        <v>0</v>
      </c>
      <c r="H406" s="134">
        <f t="shared" si="31"/>
        <v>100</v>
      </c>
      <c r="I406" s="132" t="s">
        <v>62</v>
      </c>
      <c r="L406">
        <v>50000</v>
      </c>
      <c r="M406" s="109">
        <f t="shared" si="32"/>
        <v>0</v>
      </c>
    </row>
    <row r="407" spans="1:13" ht="18.75" customHeight="1">
      <c r="A407" s="71" t="s">
        <v>55</v>
      </c>
      <c r="B407" s="72" t="s">
        <v>277</v>
      </c>
      <c r="C407" s="103">
        <v>210000</v>
      </c>
      <c r="D407" s="103">
        <v>210000</v>
      </c>
      <c r="E407" s="104"/>
      <c r="F407" s="144">
        <f>E407+D407</f>
        <v>210000</v>
      </c>
      <c r="G407" s="144">
        <f t="shared" si="30"/>
        <v>0</v>
      </c>
      <c r="H407" s="145">
        <f t="shared" si="31"/>
        <v>100</v>
      </c>
      <c r="I407" s="146" t="s">
        <v>62</v>
      </c>
      <c r="L407">
        <v>210000</v>
      </c>
      <c r="M407" s="109">
        <f t="shared" si="32"/>
        <v>0</v>
      </c>
    </row>
    <row r="408" spans="1:13">
      <c r="A408" s="73"/>
      <c r="B408" s="74" t="s">
        <v>278</v>
      </c>
      <c r="C408" s="105">
        <f>C405+C402+C398+C395+C391+C389+C385+C382+C378+C374+C370+C367+C363+C360+C356+C354+C350+C347+C343+C340+C336+C333+C330+C328+C324+C322+C319+C317+C312+C308+C299+C294+C292+C285+C282+C280+C277+C272+C270+C268+C265+C261+C259+C257+C254+C251+C245+C237+C235+C233+C230+C223+C219+C217+C214+C210+C207+C204+C200+C198+C194+C192+C188+C186+C182+C179+C175+C171+C167+C163+C159+C156+C152+C148+C144+C139+C135+C131+C127+C123+C119+C114+C110+C107+C95+C82+C60+C53+C44+C32+C23+C14+C248+C314</f>
        <v>3818165270</v>
      </c>
      <c r="D408" s="105">
        <f>D405+D402+D398+D395+D391+D389+D385+D382+D378+D374+D370+D367+D363+D360+D356+D354+D350+D347+D343+D340+D336+D333+D330+D328+D324+D322+D319+D317+D312+D308+D299+D294+D292+D285+D282+D280+D277+D272+D270+D268+D265+D261+D259+D257+D254+D251+D245+D237+D235+D233+D230+D223+D219+D217+D214+D210+D207+D204+D200+D198+D194+D192+D188+D186+D182+D179+D175+D171+D167+D163+D159+D156+D152+D148+D144+D139+D135+D131+D127+D123+D119+D114+D110+D107+D95+D82+D60+D53+D44+D32+D23+D14+D248</f>
        <v>1738545557</v>
      </c>
      <c r="E408" s="105">
        <f>E405+E402+E398+E395+E391+E389+E385+E382+E378+E374+E370+E367+E363+E360+E356+E354+E350+E347+E343+E340+E336+E333+E330+E328+E324+E322+E319+E317+E312+E308+E299+E294+E292+E285+E282+E280+E277+E272+E270+E268+E265+E261+E259+E257+E254+E251+E245+E237+E235+E233+E230+E223+E219+E217+E214+E210+E207+E204+E200+E198+E194+E192+E188+E186+E182+E179+E175+E171+E167+E163+E159+E156+E152+E148+E144+E139+E135+E131+E127+E123+E119+E114+E110+E107+E95+E82+E60+E53+E44+E32+E23+E14+E248</f>
        <v>92210000</v>
      </c>
      <c r="F408" s="147">
        <f>F405+F402+F398+F395+F391+F389+F385+F382+F378+F374+F370+F367+F363+F360+F356+F354+F350+F347+F343+F340+F336+F333+F330+F328+F324+F322+F319+F317+F312+F308+F299+F294+F292+F285+F282+F280+F277+F272+F270+F268+F265+F261+F259+F257+F254+F251+F245+F237+F235+F233+F230+F223+F219+F217+F214+F210+F207+F204+F200+F198+F194+F192+F188+F186+F182+F179+F175+F171+F167+F163+F159+F156+F152+F148+F144+F139+F135+F131+F127+F123+F119+F114+F110+F107+F95+F82+F60+F53+F44+F32+F23+F14+F248</f>
        <v>1830755557</v>
      </c>
      <c r="G408" s="147">
        <f>G405+G402+G398+G395+G391+G389+G385+G382+G378+G374+G370+G367+G363+G360+G356+G354+G350+G347+G343+G340+G336+G333+G330+G328+G324+G322+G319+G317+G312+G308+G299+G294+G292+G285+G282+G280+G277+G272+G270+G268+G265+G261+G259+G257+G254+G251+G245+G237+G235+G233+G230+G223+G219+G217+G214+G210+G207+G204+G200+G198+G194+G192+G188+G186+G182+G179+G175+G171+G167+G163+G159+G156+G152+G148+G144+G139+G135+G131+G127+G123+G119+G114+G110+G107+G95+G82+G60+G53+G44+G32+G23+G14+G248</f>
        <v>1979409713</v>
      </c>
      <c r="H408" s="148">
        <f>F408/C408*100</f>
        <v>47.94856763756588</v>
      </c>
      <c r="I408" s="80" t="s">
        <v>62</v>
      </c>
      <c r="M408" s="109">
        <f>D408-L407</f>
        <v>1738335557</v>
      </c>
    </row>
    <row r="409" spans="1:13">
      <c r="C409" s="82"/>
      <c r="D409" s="83"/>
      <c r="E409" s="84"/>
      <c r="F409" s="106"/>
      <c r="G409" s="106"/>
      <c r="H409" s="128"/>
      <c r="I409" s="128"/>
    </row>
    <row r="410" spans="1:13">
      <c r="C410" s="82"/>
      <c r="D410" s="83"/>
      <c r="E410" s="106"/>
      <c r="F410" s="107" t="s">
        <v>429</v>
      </c>
      <c r="G410" s="106"/>
      <c r="H410" s="128"/>
      <c r="I410" s="128"/>
    </row>
    <row r="411" spans="1:13">
      <c r="C411" s="82"/>
      <c r="D411" s="83"/>
      <c r="E411" s="106"/>
      <c r="F411" s="108" t="s">
        <v>279</v>
      </c>
      <c r="G411" s="106"/>
      <c r="H411" s="128"/>
      <c r="I411" s="128"/>
      <c r="K411" s="111"/>
    </row>
    <row r="412" spans="1:13">
      <c r="C412" s="82"/>
      <c r="D412" s="83"/>
      <c r="E412" s="106"/>
      <c r="F412" s="108" t="s">
        <v>280</v>
      </c>
      <c r="G412" s="106"/>
      <c r="H412" s="128"/>
      <c r="I412" s="128"/>
      <c r="K412" s="111"/>
    </row>
    <row r="413" spans="1:13">
      <c r="C413" s="82"/>
      <c r="D413" s="83"/>
      <c r="E413" s="106"/>
      <c r="F413" s="108"/>
      <c r="G413" s="106"/>
      <c r="H413" s="128"/>
      <c r="I413" s="128"/>
    </row>
    <row r="414" spans="1:13">
      <c r="C414" s="82"/>
      <c r="D414" s="83"/>
      <c r="E414" s="106"/>
      <c r="F414" s="108"/>
      <c r="G414" s="106"/>
      <c r="H414" s="128"/>
      <c r="I414" s="128"/>
    </row>
    <row r="415" spans="1:13">
      <c r="C415" s="82"/>
      <c r="D415" s="83"/>
      <c r="E415" s="209" t="s">
        <v>281</v>
      </c>
      <c r="F415" s="209"/>
      <c r="G415" s="209"/>
      <c r="H415" s="128"/>
      <c r="I415" s="128"/>
      <c r="K415" s="51"/>
    </row>
    <row r="416" spans="1:13">
      <c r="C416" s="82"/>
      <c r="D416" s="83"/>
      <c r="E416" s="208" t="s">
        <v>282</v>
      </c>
      <c r="F416" s="208"/>
      <c r="G416" s="208"/>
      <c r="H416" s="128"/>
      <c r="I416" s="128"/>
    </row>
    <row r="417" spans="1:9">
      <c r="A417"/>
      <c r="B417"/>
      <c r="C417" s="109"/>
      <c r="D417" s="109"/>
      <c r="E417" s="109"/>
      <c r="F417" s="149"/>
      <c r="G417" s="149"/>
      <c r="H417" s="150"/>
      <c r="I417" s="150"/>
    </row>
  </sheetData>
  <mergeCells count="13">
    <mergeCell ref="E416:G416"/>
    <mergeCell ref="E415:G415"/>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10.xml><?xml version="1.0" encoding="utf-8"?>
<worksheet xmlns="http://schemas.openxmlformats.org/spreadsheetml/2006/main" xmlns:r="http://schemas.openxmlformats.org/officeDocument/2006/relationships">
  <dimension ref="A1:I48"/>
  <sheetViews>
    <sheetView topLeftCell="A34" workbookViewId="0">
      <selection activeCell="D23" sqref="D23"/>
    </sheetView>
  </sheetViews>
  <sheetFormatPr defaultRowHeight="18.75"/>
  <cols>
    <col min="1" max="1" width="2.59765625" style="15" customWidth="1"/>
    <col min="2" max="2" width="7.69921875" style="15" customWidth="1"/>
    <col min="3" max="3" width="17.5" style="128" customWidth="1"/>
    <col min="4" max="4" width="20.3984375" style="15" customWidth="1"/>
    <col min="5" max="5" width="8.5" style="15" customWidth="1"/>
    <col min="6" max="6" width="2.8984375" style="15" customWidth="1"/>
    <col min="7" max="7" width="9.5" style="15" customWidth="1"/>
    <col min="8" max="9" width="7.796875" style="15" customWidth="1"/>
    <col min="10" max="10"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52"/>
      <c r="D3" s="1"/>
      <c r="E3" s="1"/>
      <c r="F3" s="1"/>
      <c r="G3" s="2"/>
      <c r="H3" s="1"/>
      <c r="I3" s="1"/>
    </row>
    <row r="4" spans="1:9">
      <c r="A4" s="1" t="s">
        <v>2</v>
      </c>
      <c r="B4" s="1"/>
      <c r="C4" s="152"/>
      <c r="D4" s="3" t="s">
        <v>3</v>
      </c>
      <c r="E4" s="1"/>
      <c r="F4" s="1"/>
      <c r="G4" s="2"/>
      <c r="H4" s="1"/>
      <c r="I4" s="1"/>
    </row>
    <row r="5" spans="1:9">
      <c r="A5" s="1" t="s">
        <v>4</v>
      </c>
      <c r="B5" s="1"/>
      <c r="C5" s="152"/>
      <c r="D5" s="1" t="s">
        <v>5</v>
      </c>
      <c r="E5" s="1"/>
      <c r="F5" s="1"/>
      <c r="G5" s="2"/>
      <c r="H5" s="1"/>
      <c r="I5" s="1"/>
    </row>
    <row r="6" spans="1:9">
      <c r="A6" s="1" t="s">
        <v>6</v>
      </c>
      <c r="B6" s="1"/>
      <c r="C6" s="152"/>
      <c r="D6" s="1" t="s">
        <v>29</v>
      </c>
      <c r="E6" s="1"/>
      <c r="F6" s="1"/>
      <c r="G6" s="2"/>
      <c r="H6" s="1"/>
      <c r="I6" s="1"/>
    </row>
    <row r="7" spans="1:9">
      <c r="A7" s="4" t="s">
        <v>7</v>
      </c>
      <c r="B7" s="4"/>
      <c r="C7" s="153"/>
      <c r="D7" s="219" t="s">
        <v>303</v>
      </c>
      <c r="E7" s="219"/>
      <c r="F7" s="219"/>
      <c r="G7" s="219"/>
      <c r="H7" s="5"/>
      <c r="I7" s="5"/>
    </row>
    <row r="8" spans="1:9">
      <c r="A8" s="1"/>
      <c r="B8" s="1"/>
      <c r="C8" s="152"/>
      <c r="D8" s="1"/>
      <c r="E8" s="1"/>
      <c r="F8" s="1"/>
      <c r="G8" s="2"/>
      <c r="H8" s="1"/>
      <c r="I8" s="1"/>
    </row>
    <row r="9" spans="1:9" ht="66.75" customHeight="1">
      <c r="A9" s="219" t="s">
        <v>32</v>
      </c>
      <c r="B9" s="219"/>
      <c r="C9" s="219"/>
      <c r="D9" s="219"/>
      <c r="E9" s="219"/>
      <c r="F9" s="219"/>
      <c r="G9" s="219"/>
      <c r="H9" s="219"/>
      <c r="I9" s="219"/>
    </row>
    <row r="10" spans="1:9">
      <c r="A10" s="1"/>
      <c r="B10" s="1"/>
      <c r="C10" s="152"/>
      <c r="D10" s="1"/>
      <c r="E10" s="1"/>
      <c r="F10" s="1"/>
      <c r="G10" s="2"/>
      <c r="H10" s="1"/>
      <c r="I10" s="1"/>
    </row>
    <row r="11" spans="1:9">
      <c r="A11" s="1" t="s">
        <v>304</v>
      </c>
      <c r="B11" s="1"/>
      <c r="C11" s="152"/>
      <c r="D11" s="1"/>
      <c r="E11" s="1"/>
      <c r="F11" s="1"/>
      <c r="G11" s="2"/>
      <c r="H11" s="1"/>
      <c r="I11" s="1"/>
    </row>
    <row r="12" spans="1:9">
      <c r="A12" s="220" t="s">
        <v>8</v>
      </c>
      <c r="B12" s="220" t="s">
        <v>9</v>
      </c>
      <c r="C12" s="229" t="s">
        <v>10</v>
      </c>
      <c r="D12" s="220" t="s">
        <v>11</v>
      </c>
      <c r="E12" s="222" t="s">
        <v>12</v>
      </c>
      <c r="F12" s="223"/>
      <c r="G12" s="224" t="s">
        <v>13</v>
      </c>
      <c r="H12" s="226" t="s">
        <v>14</v>
      </c>
      <c r="I12" s="226"/>
    </row>
    <row r="13" spans="1:9">
      <c r="A13" s="221"/>
      <c r="B13" s="221"/>
      <c r="C13" s="230"/>
      <c r="D13" s="221"/>
      <c r="E13" s="6" t="s">
        <v>15</v>
      </c>
      <c r="F13" s="6" t="s">
        <v>16</v>
      </c>
      <c r="G13" s="225"/>
      <c r="H13" s="7" t="s">
        <v>17</v>
      </c>
      <c r="I13" s="7" t="s">
        <v>18</v>
      </c>
    </row>
    <row r="14" spans="1:9" ht="75.75" customHeight="1">
      <c r="A14" s="194">
        <v>1</v>
      </c>
      <c r="B14" s="195">
        <v>525119</v>
      </c>
      <c r="C14" s="174" t="s">
        <v>363</v>
      </c>
      <c r="D14" s="175" t="s">
        <v>362</v>
      </c>
      <c r="E14" s="176"/>
      <c r="F14" s="8"/>
      <c r="G14" s="177">
        <v>255000</v>
      </c>
      <c r="H14" s="126"/>
      <c r="I14" s="126"/>
    </row>
    <row r="15" spans="1:9" ht="81" customHeight="1">
      <c r="A15" s="194">
        <v>2</v>
      </c>
      <c r="B15" s="195">
        <v>525119</v>
      </c>
      <c r="C15" s="174" t="s">
        <v>317</v>
      </c>
      <c r="D15" s="175" t="s">
        <v>362</v>
      </c>
      <c r="E15" s="176"/>
      <c r="F15" s="8"/>
      <c r="G15" s="177">
        <v>255000</v>
      </c>
      <c r="H15" s="126"/>
      <c r="I15" s="126"/>
    </row>
    <row r="16" spans="1:9" ht="81" customHeight="1">
      <c r="A16" s="194">
        <v>3</v>
      </c>
      <c r="B16" s="195">
        <v>525119</v>
      </c>
      <c r="C16" s="174" t="s">
        <v>417</v>
      </c>
      <c r="D16" s="175" t="s">
        <v>418</v>
      </c>
      <c r="E16" s="176"/>
      <c r="F16" s="8"/>
      <c r="G16" s="177">
        <v>510000</v>
      </c>
      <c r="H16" s="126"/>
      <c r="I16" s="126"/>
    </row>
    <row r="17" spans="1:9" ht="81" customHeight="1">
      <c r="A17" s="194">
        <v>4</v>
      </c>
      <c r="B17" s="195">
        <v>525119</v>
      </c>
      <c r="C17" s="174" t="s">
        <v>419</v>
      </c>
      <c r="D17" s="175" t="s">
        <v>362</v>
      </c>
      <c r="E17" s="176"/>
      <c r="F17" s="8"/>
      <c r="G17" s="177">
        <v>255000</v>
      </c>
      <c r="H17" s="126"/>
      <c r="I17" s="126"/>
    </row>
    <row r="18" spans="1:9" ht="81" customHeight="1">
      <c r="A18" s="194">
        <v>5</v>
      </c>
      <c r="B18" s="195">
        <v>525119</v>
      </c>
      <c r="C18" s="174" t="s">
        <v>420</v>
      </c>
      <c r="D18" s="175" t="s">
        <v>362</v>
      </c>
      <c r="E18" s="176"/>
      <c r="F18" s="8"/>
      <c r="G18" s="177">
        <v>255000</v>
      </c>
      <c r="H18" s="126"/>
      <c r="I18" s="126"/>
    </row>
    <row r="19" spans="1:9" ht="81" customHeight="1">
      <c r="A19" s="194">
        <v>6</v>
      </c>
      <c r="B19" s="195">
        <v>525119</v>
      </c>
      <c r="C19" s="174" t="s">
        <v>320</v>
      </c>
      <c r="D19" s="175" t="s">
        <v>362</v>
      </c>
      <c r="E19" s="176"/>
      <c r="F19" s="8"/>
      <c r="G19" s="177">
        <v>255000</v>
      </c>
      <c r="H19" s="126"/>
      <c r="I19" s="126"/>
    </row>
    <row r="20" spans="1:9" ht="81" customHeight="1">
      <c r="A20" s="194">
        <v>7</v>
      </c>
      <c r="B20" s="195">
        <v>525119</v>
      </c>
      <c r="C20" s="174" t="s">
        <v>421</v>
      </c>
      <c r="D20" s="175" t="s">
        <v>362</v>
      </c>
      <c r="E20" s="176"/>
      <c r="F20" s="8"/>
      <c r="G20" s="177">
        <v>255000</v>
      </c>
      <c r="H20" s="126"/>
      <c r="I20" s="126"/>
    </row>
    <row r="21" spans="1:9" ht="81" customHeight="1">
      <c r="A21" s="194">
        <v>8</v>
      </c>
      <c r="B21" s="195">
        <v>525119</v>
      </c>
      <c r="C21" s="174" t="s">
        <v>422</v>
      </c>
      <c r="D21" s="175" t="s">
        <v>362</v>
      </c>
      <c r="E21" s="176"/>
      <c r="F21" s="8"/>
      <c r="G21" s="177">
        <v>255000</v>
      </c>
      <c r="H21" s="126"/>
      <c r="I21" s="126"/>
    </row>
    <row r="22" spans="1:9" ht="81" customHeight="1">
      <c r="A22" s="194">
        <v>9</v>
      </c>
      <c r="B22" s="195">
        <v>525119</v>
      </c>
      <c r="C22" s="200" t="s">
        <v>315</v>
      </c>
      <c r="D22" s="201" t="s">
        <v>314</v>
      </c>
      <c r="E22" s="202"/>
      <c r="F22" s="194"/>
      <c r="G22" s="203">
        <v>900000</v>
      </c>
      <c r="H22" s="126"/>
      <c r="I22" s="126"/>
    </row>
    <row r="23" spans="1:9" ht="81" customHeight="1">
      <c r="A23" s="194">
        <v>10</v>
      </c>
      <c r="B23" s="195">
        <v>525119</v>
      </c>
      <c r="C23" s="200" t="s">
        <v>318</v>
      </c>
      <c r="D23" s="201" t="s">
        <v>314</v>
      </c>
      <c r="E23" s="202"/>
      <c r="F23" s="194"/>
      <c r="G23" s="203">
        <v>900000</v>
      </c>
      <c r="H23" s="126"/>
      <c r="I23" s="126"/>
    </row>
    <row r="24" spans="1:9" ht="81" customHeight="1">
      <c r="A24" s="194">
        <v>11</v>
      </c>
      <c r="B24" s="195">
        <v>525119</v>
      </c>
      <c r="C24" s="200" t="s">
        <v>321</v>
      </c>
      <c r="D24" s="201" t="s">
        <v>314</v>
      </c>
      <c r="E24" s="202"/>
      <c r="F24" s="194"/>
      <c r="G24" s="203">
        <v>900000</v>
      </c>
      <c r="H24" s="126"/>
      <c r="I24" s="126"/>
    </row>
    <row r="25" spans="1:9" ht="81" customHeight="1">
      <c r="A25" s="194">
        <v>12</v>
      </c>
      <c r="B25" s="195">
        <v>525119</v>
      </c>
      <c r="C25" s="200" t="s">
        <v>322</v>
      </c>
      <c r="D25" s="201" t="s">
        <v>314</v>
      </c>
      <c r="E25" s="202"/>
      <c r="F25" s="194"/>
      <c r="G25" s="203">
        <v>900000</v>
      </c>
      <c r="H25" s="126"/>
      <c r="I25" s="126"/>
    </row>
    <row r="26" spans="1:9" ht="81" customHeight="1">
      <c r="A26" s="194">
        <v>13</v>
      </c>
      <c r="B26" s="195">
        <v>525119</v>
      </c>
      <c r="C26" s="200" t="s">
        <v>323</v>
      </c>
      <c r="D26" s="201" t="s">
        <v>314</v>
      </c>
      <c r="E26" s="202"/>
      <c r="F26" s="194"/>
      <c r="G26" s="203">
        <v>900000</v>
      </c>
      <c r="H26" s="126"/>
      <c r="I26" s="126"/>
    </row>
    <row r="27" spans="1:9" ht="81" customHeight="1">
      <c r="A27" s="194">
        <v>14</v>
      </c>
      <c r="B27" s="195">
        <v>525119</v>
      </c>
      <c r="C27" s="200" t="s">
        <v>324</v>
      </c>
      <c r="D27" s="201" t="s">
        <v>314</v>
      </c>
      <c r="E27" s="202"/>
      <c r="F27" s="194"/>
      <c r="G27" s="203">
        <v>900000</v>
      </c>
      <c r="H27" s="126"/>
      <c r="I27" s="126"/>
    </row>
    <row r="28" spans="1:9" ht="81" customHeight="1">
      <c r="A28" s="194">
        <v>15</v>
      </c>
      <c r="B28" s="195">
        <v>525119</v>
      </c>
      <c r="C28" s="200" t="s">
        <v>325</v>
      </c>
      <c r="D28" s="201" t="s">
        <v>314</v>
      </c>
      <c r="E28" s="202"/>
      <c r="F28" s="194"/>
      <c r="G28" s="203">
        <v>900000</v>
      </c>
      <c r="H28" s="126"/>
      <c r="I28" s="126"/>
    </row>
    <row r="29" spans="1:9" ht="81" customHeight="1">
      <c r="A29" s="194">
        <v>16</v>
      </c>
      <c r="B29" s="195">
        <v>525119</v>
      </c>
      <c r="C29" s="200" t="s">
        <v>326</v>
      </c>
      <c r="D29" s="201" t="s">
        <v>316</v>
      </c>
      <c r="E29" s="202"/>
      <c r="F29" s="194"/>
      <c r="G29" s="203">
        <v>900000</v>
      </c>
      <c r="H29" s="126"/>
      <c r="I29" s="126"/>
    </row>
    <row r="30" spans="1:9" ht="81" customHeight="1">
      <c r="A30" s="194">
        <v>17</v>
      </c>
      <c r="B30" s="195">
        <v>525119</v>
      </c>
      <c r="C30" s="200" t="s">
        <v>327</v>
      </c>
      <c r="D30" s="201" t="s">
        <v>314</v>
      </c>
      <c r="E30" s="202"/>
      <c r="F30" s="194"/>
      <c r="G30" s="203">
        <v>900000</v>
      </c>
      <c r="H30" s="126"/>
      <c r="I30" s="126"/>
    </row>
    <row r="31" spans="1:9" ht="81" customHeight="1">
      <c r="A31" s="194">
        <v>18</v>
      </c>
      <c r="B31" s="195">
        <v>525119</v>
      </c>
      <c r="C31" s="200" t="s">
        <v>321</v>
      </c>
      <c r="D31" s="201" t="s">
        <v>314</v>
      </c>
      <c r="E31" s="202"/>
      <c r="F31" s="194"/>
      <c r="G31" s="203">
        <v>900000</v>
      </c>
      <c r="H31" s="126"/>
      <c r="I31" s="126"/>
    </row>
    <row r="32" spans="1:9" ht="81" customHeight="1">
      <c r="A32" s="194">
        <v>19</v>
      </c>
      <c r="B32" s="195">
        <v>525119</v>
      </c>
      <c r="C32" s="200" t="s">
        <v>328</v>
      </c>
      <c r="D32" s="201" t="s">
        <v>314</v>
      </c>
      <c r="E32" s="202"/>
      <c r="F32" s="194"/>
      <c r="G32" s="203">
        <v>900000</v>
      </c>
      <c r="H32" s="126"/>
      <c r="I32" s="126"/>
    </row>
    <row r="33" spans="1:9" ht="101.25" customHeight="1">
      <c r="A33" s="194">
        <v>20</v>
      </c>
      <c r="B33" s="195">
        <v>525119</v>
      </c>
      <c r="C33" s="186" t="s">
        <v>326</v>
      </c>
      <c r="D33" s="187" t="s">
        <v>316</v>
      </c>
      <c r="E33" s="188"/>
      <c r="F33" s="185"/>
      <c r="G33" s="189">
        <v>900000</v>
      </c>
      <c r="H33" s="126"/>
      <c r="I33" s="126"/>
    </row>
    <row r="34" spans="1:9" ht="99.75" customHeight="1">
      <c r="A34" s="194">
        <v>21</v>
      </c>
      <c r="B34" s="195">
        <v>525119</v>
      </c>
      <c r="C34" s="186" t="s">
        <v>319</v>
      </c>
      <c r="D34" s="187" t="s">
        <v>314</v>
      </c>
      <c r="E34" s="188"/>
      <c r="F34" s="185"/>
      <c r="G34" s="189">
        <v>900000</v>
      </c>
      <c r="H34" s="126"/>
      <c r="I34" s="126"/>
    </row>
    <row r="35" spans="1:9" ht="96" customHeight="1">
      <c r="A35" s="194">
        <v>22</v>
      </c>
      <c r="B35" s="195">
        <v>525119</v>
      </c>
      <c r="C35" s="200" t="s">
        <v>323</v>
      </c>
      <c r="D35" s="201" t="s">
        <v>314</v>
      </c>
      <c r="E35" s="202"/>
      <c r="F35" s="194"/>
      <c r="G35" s="203">
        <v>900000</v>
      </c>
      <c r="H35" s="126"/>
      <c r="I35" s="126"/>
    </row>
    <row r="36" spans="1:9">
      <c r="A36" s="36"/>
      <c r="B36" s="8"/>
      <c r="C36" s="154" t="s">
        <v>19</v>
      </c>
      <c r="D36" s="6"/>
      <c r="E36" s="8"/>
      <c r="F36" s="8"/>
      <c r="G36" s="10">
        <f>SUM(G14:G35)</f>
        <v>14895000</v>
      </c>
      <c r="H36" s="10">
        <f>SUM(H14:H15)</f>
        <v>0</v>
      </c>
      <c r="I36" s="10">
        <f>SUM(I14:I15)</f>
        <v>0</v>
      </c>
    </row>
    <row r="37" spans="1:9">
      <c r="A37" s="182"/>
      <c r="B37" s="182"/>
      <c r="C37" s="155"/>
      <c r="D37" s="11"/>
      <c r="E37" s="12"/>
      <c r="F37" s="12"/>
      <c r="G37" s="13"/>
      <c r="H37" s="1"/>
      <c r="I37" s="1"/>
    </row>
    <row r="38" spans="1:9" ht="40.5" customHeight="1">
      <c r="A38" s="215" t="s">
        <v>20</v>
      </c>
      <c r="B38" s="215"/>
      <c r="C38" s="215"/>
      <c r="D38" s="215"/>
      <c r="E38" s="215"/>
      <c r="F38" s="215"/>
      <c r="G38" s="215"/>
      <c r="H38" s="215"/>
      <c r="I38" s="215"/>
    </row>
    <row r="39" spans="1:9">
      <c r="A39" s="182"/>
      <c r="B39" s="182"/>
      <c r="C39" s="155"/>
      <c r="D39" s="11"/>
      <c r="E39" s="12"/>
      <c r="F39" s="12"/>
      <c r="G39" s="13"/>
      <c r="H39" s="1"/>
      <c r="I39" s="1"/>
    </row>
    <row r="40" spans="1:9">
      <c r="A40" s="182"/>
      <c r="B40" s="216" t="s">
        <v>21</v>
      </c>
      <c r="C40" s="216"/>
      <c r="D40" s="216"/>
      <c r="E40" s="12"/>
      <c r="F40" s="12"/>
      <c r="G40" s="13"/>
      <c r="H40" s="1"/>
      <c r="I40" s="1"/>
    </row>
    <row r="41" spans="1:9">
      <c r="A41" s="217"/>
      <c r="B41" s="217"/>
      <c r="C41" s="217"/>
      <c r="D41" s="12"/>
      <c r="E41" s="12"/>
      <c r="F41" s="12"/>
      <c r="G41" s="2"/>
      <c r="H41" s="1"/>
      <c r="I41" s="1"/>
    </row>
    <row r="42" spans="1:9">
      <c r="A42" s="2"/>
      <c r="B42" s="2"/>
      <c r="C42" s="156" t="s">
        <v>22</v>
      </c>
      <c r="D42" s="2"/>
      <c r="E42" s="14"/>
      <c r="F42" s="14"/>
      <c r="G42" s="14" t="s">
        <v>23</v>
      </c>
      <c r="H42" s="2"/>
      <c r="I42" s="2"/>
    </row>
    <row r="43" spans="1:9">
      <c r="A43" s="2"/>
      <c r="B43" s="2"/>
      <c r="C43" s="128" t="s">
        <v>24</v>
      </c>
      <c r="D43" s="2"/>
      <c r="E43" s="2"/>
      <c r="F43" s="2"/>
      <c r="G43" s="15" t="s">
        <v>25</v>
      </c>
      <c r="H43" s="2"/>
      <c r="I43" s="2"/>
    </row>
    <row r="44" spans="1:9">
      <c r="A44" s="2"/>
      <c r="B44" s="2"/>
      <c r="D44" s="2"/>
      <c r="E44" s="2"/>
      <c r="F44" s="2"/>
      <c r="G44" s="15" t="s">
        <v>26</v>
      </c>
      <c r="H44" s="2"/>
      <c r="I44" s="2"/>
    </row>
    <row r="45" spans="1:9">
      <c r="A45" s="2"/>
      <c r="B45" s="2"/>
      <c r="D45" s="2"/>
      <c r="E45" s="2"/>
      <c r="F45" s="2"/>
      <c r="H45" s="2"/>
      <c r="I45" s="2"/>
    </row>
    <row r="46" spans="1:9">
      <c r="A46" s="2"/>
      <c r="B46" s="2"/>
      <c r="C46" s="152"/>
      <c r="D46" s="2"/>
      <c r="E46" s="16"/>
      <c r="F46" s="17"/>
      <c r="H46" s="2"/>
      <c r="I46" s="2"/>
    </row>
    <row r="47" spans="1:9">
      <c r="A47" s="2"/>
      <c r="B47" s="2"/>
      <c r="C47" s="157" t="s">
        <v>30</v>
      </c>
      <c r="D47" s="2"/>
      <c r="E47" s="2"/>
      <c r="F47" s="2"/>
      <c r="G47" s="19" t="s">
        <v>27</v>
      </c>
      <c r="H47" s="2"/>
      <c r="I47" s="2"/>
    </row>
    <row r="48" spans="1:9">
      <c r="A48" s="2"/>
      <c r="B48" s="2"/>
      <c r="C48" s="21" t="s">
        <v>31</v>
      </c>
      <c r="D48" s="2"/>
      <c r="E48" s="2"/>
      <c r="F48" s="2"/>
      <c r="G48" s="21" t="s">
        <v>28</v>
      </c>
      <c r="H48" s="2"/>
      <c r="I48" s="2"/>
    </row>
  </sheetData>
  <mergeCells count="14">
    <mergeCell ref="A38:I38"/>
    <mergeCell ref="B40:D40"/>
    <mergeCell ref="A41:C41"/>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1.xml><?xml version="1.0" encoding="utf-8"?>
<worksheet xmlns="http://schemas.openxmlformats.org/spreadsheetml/2006/main" xmlns:r="http://schemas.openxmlformats.org/officeDocument/2006/relationships">
  <dimension ref="A1:K38"/>
  <sheetViews>
    <sheetView topLeftCell="A21" workbookViewId="0">
      <selection activeCell="B25" sqref="B25"/>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1" max="11" width="11.09765625" bestFit="1" customWidth="1"/>
  </cols>
  <sheetData>
    <row r="1" spans="1:11">
      <c r="A1" s="218" t="s">
        <v>0</v>
      </c>
      <c r="B1" s="218"/>
      <c r="C1" s="218"/>
      <c r="D1" s="218"/>
      <c r="E1" s="218"/>
      <c r="F1" s="218"/>
      <c r="G1" s="218"/>
      <c r="H1" s="218"/>
      <c r="I1" s="218"/>
    </row>
    <row r="2" spans="1:11">
      <c r="A2" s="218" t="s">
        <v>1</v>
      </c>
      <c r="B2" s="218"/>
      <c r="C2" s="218"/>
      <c r="D2" s="218"/>
      <c r="E2" s="218"/>
      <c r="F2" s="218"/>
      <c r="G2" s="218"/>
      <c r="H2" s="218"/>
      <c r="I2" s="218"/>
    </row>
    <row r="3" spans="1:11">
      <c r="A3" s="1"/>
      <c r="B3" s="1"/>
      <c r="C3" s="1"/>
      <c r="D3" s="1"/>
      <c r="E3" s="1"/>
      <c r="F3" s="1"/>
      <c r="G3" s="2"/>
      <c r="H3" s="1"/>
      <c r="I3" s="1"/>
    </row>
    <row r="4" spans="1:11">
      <c r="A4" s="1" t="s">
        <v>2</v>
      </c>
      <c r="B4" s="1"/>
      <c r="C4" s="1"/>
      <c r="D4" s="3" t="s">
        <v>3</v>
      </c>
      <c r="E4" s="1"/>
      <c r="F4" s="1"/>
      <c r="G4" s="2"/>
      <c r="H4" s="1"/>
      <c r="I4" s="1"/>
    </row>
    <row r="5" spans="1:11">
      <c r="A5" s="1" t="s">
        <v>4</v>
      </c>
      <c r="B5" s="1"/>
      <c r="C5" s="1"/>
      <c r="D5" s="1" t="s">
        <v>5</v>
      </c>
      <c r="E5" s="1"/>
      <c r="F5" s="1"/>
      <c r="G5" s="2"/>
      <c r="H5" s="1"/>
      <c r="I5" s="1"/>
    </row>
    <row r="6" spans="1:11">
      <c r="A6" s="1" t="s">
        <v>6</v>
      </c>
      <c r="B6" s="1"/>
      <c r="C6" s="1"/>
      <c r="D6" s="1" t="s">
        <v>29</v>
      </c>
      <c r="E6" s="1"/>
      <c r="F6" s="1"/>
      <c r="G6" s="2"/>
      <c r="H6" s="1"/>
      <c r="I6" s="1"/>
    </row>
    <row r="7" spans="1:11">
      <c r="A7" s="4" t="s">
        <v>7</v>
      </c>
      <c r="B7" s="4"/>
      <c r="C7" s="4"/>
      <c r="D7" s="219" t="s">
        <v>346</v>
      </c>
      <c r="E7" s="219"/>
      <c r="F7" s="219"/>
      <c r="G7" s="219"/>
      <c r="H7" s="5"/>
      <c r="I7" s="5"/>
    </row>
    <row r="8" spans="1:11">
      <c r="A8" s="1"/>
      <c r="B8" s="1"/>
      <c r="C8" s="1"/>
      <c r="D8" s="1"/>
      <c r="E8" s="1"/>
      <c r="F8" s="1"/>
      <c r="G8" s="2"/>
      <c r="H8" s="1"/>
      <c r="I8" s="1"/>
    </row>
    <row r="9" spans="1:11" ht="54" customHeight="1">
      <c r="A9" s="219" t="s">
        <v>32</v>
      </c>
      <c r="B9" s="219"/>
      <c r="C9" s="219"/>
      <c r="D9" s="219"/>
      <c r="E9" s="219"/>
      <c r="F9" s="219"/>
      <c r="G9" s="219"/>
      <c r="H9" s="219"/>
      <c r="I9" s="219"/>
    </row>
    <row r="10" spans="1:11">
      <c r="A10" s="1"/>
      <c r="B10" s="1"/>
      <c r="C10" s="1"/>
      <c r="D10" s="1"/>
      <c r="E10" s="1"/>
      <c r="F10" s="1"/>
      <c r="G10" s="2"/>
      <c r="H10" s="1"/>
      <c r="I10" s="1"/>
    </row>
    <row r="11" spans="1:11">
      <c r="A11" s="1" t="s">
        <v>347</v>
      </c>
      <c r="B11" s="1"/>
      <c r="C11" s="1"/>
      <c r="D11" s="1"/>
      <c r="E11" s="1"/>
      <c r="F11" s="1"/>
      <c r="G11" s="2"/>
      <c r="H11" s="1"/>
      <c r="I11" s="1"/>
    </row>
    <row r="12" spans="1:11">
      <c r="A12" s="220" t="s">
        <v>8</v>
      </c>
      <c r="B12" s="220" t="s">
        <v>9</v>
      </c>
      <c r="C12" s="220" t="s">
        <v>10</v>
      </c>
      <c r="D12" s="220" t="s">
        <v>11</v>
      </c>
      <c r="E12" s="222" t="s">
        <v>12</v>
      </c>
      <c r="F12" s="223"/>
      <c r="G12" s="224" t="s">
        <v>13</v>
      </c>
      <c r="H12" s="226" t="s">
        <v>14</v>
      </c>
      <c r="I12" s="226"/>
    </row>
    <row r="13" spans="1:11">
      <c r="A13" s="221"/>
      <c r="B13" s="221"/>
      <c r="C13" s="221"/>
      <c r="D13" s="221"/>
      <c r="E13" s="6" t="s">
        <v>15</v>
      </c>
      <c r="F13" s="6" t="s">
        <v>16</v>
      </c>
      <c r="G13" s="225"/>
      <c r="H13" s="7" t="s">
        <v>17</v>
      </c>
      <c r="I13" s="7" t="s">
        <v>18</v>
      </c>
    </row>
    <row r="14" spans="1:11" ht="90" customHeight="1">
      <c r="A14" s="36">
        <v>1</v>
      </c>
      <c r="B14" s="120">
        <v>525113</v>
      </c>
      <c r="C14" s="169" t="s">
        <v>330</v>
      </c>
      <c r="D14" s="170" t="s">
        <v>331</v>
      </c>
      <c r="E14" s="171"/>
      <c r="F14" s="8"/>
      <c r="G14" s="172">
        <v>3600000</v>
      </c>
      <c r="H14" s="127"/>
      <c r="I14" s="127">
        <f t="shared" ref="I14:I17" si="0">G14*5%</f>
        <v>180000</v>
      </c>
      <c r="K14" s="110">
        <f>'[3]53BB.525112'!G14</f>
        <v>700000</v>
      </c>
    </row>
    <row r="15" spans="1:11" ht="87.75" customHeight="1">
      <c r="A15" s="36">
        <v>2</v>
      </c>
      <c r="B15" s="120">
        <v>525113</v>
      </c>
      <c r="C15" s="169" t="s">
        <v>332</v>
      </c>
      <c r="D15" s="170" t="s">
        <v>333</v>
      </c>
      <c r="E15" s="171"/>
      <c r="F15" s="8"/>
      <c r="G15" s="172">
        <v>2900000</v>
      </c>
      <c r="H15" s="127"/>
      <c r="I15" s="127">
        <f t="shared" si="0"/>
        <v>145000</v>
      </c>
      <c r="K15" s="110"/>
    </row>
    <row r="16" spans="1:11" ht="66.75" customHeight="1">
      <c r="A16" s="36">
        <v>3</v>
      </c>
      <c r="B16" s="120">
        <v>525113</v>
      </c>
      <c r="C16" s="169" t="s">
        <v>334</v>
      </c>
      <c r="D16" s="170" t="s">
        <v>335</v>
      </c>
      <c r="E16" s="171"/>
      <c r="F16" s="8"/>
      <c r="G16" s="172">
        <v>5200000</v>
      </c>
      <c r="H16" s="127"/>
      <c r="I16" s="127">
        <f t="shared" si="0"/>
        <v>260000</v>
      </c>
      <c r="K16" s="110"/>
    </row>
    <row r="17" spans="1:11" ht="77.25" customHeight="1">
      <c r="A17" s="36">
        <v>4</v>
      </c>
      <c r="B17" s="120">
        <v>525113</v>
      </c>
      <c r="C17" s="169" t="s">
        <v>336</v>
      </c>
      <c r="D17" s="170" t="s">
        <v>337</v>
      </c>
      <c r="E17" s="171"/>
      <c r="F17" s="8"/>
      <c r="G17" s="172">
        <v>2900000</v>
      </c>
      <c r="H17" s="127"/>
      <c r="I17" s="127">
        <f t="shared" si="0"/>
        <v>145000</v>
      </c>
      <c r="K17" s="110"/>
    </row>
    <row r="18" spans="1:11" ht="70.5" customHeight="1">
      <c r="A18" s="36">
        <v>5</v>
      </c>
      <c r="B18" s="120">
        <v>525113</v>
      </c>
      <c r="C18" s="169" t="s">
        <v>338</v>
      </c>
      <c r="D18" s="170" t="s">
        <v>339</v>
      </c>
      <c r="E18" s="171"/>
      <c r="F18" s="8"/>
      <c r="G18" s="172">
        <v>900000</v>
      </c>
      <c r="H18" s="127"/>
      <c r="I18" s="127">
        <f>G18*5%</f>
        <v>45000</v>
      </c>
      <c r="K18" s="110"/>
    </row>
    <row r="19" spans="1:11" ht="80.25" customHeight="1">
      <c r="A19" s="36">
        <v>6</v>
      </c>
      <c r="B19" s="120">
        <v>525113</v>
      </c>
      <c r="C19" s="169" t="s">
        <v>330</v>
      </c>
      <c r="D19" s="170" t="s">
        <v>340</v>
      </c>
      <c r="E19" s="171"/>
      <c r="F19" s="8"/>
      <c r="G19" s="172">
        <v>3600000</v>
      </c>
      <c r="H19" s="127"/>
      <c r="I19" s="127">
        <f t="shared" ref="I19:I23" si="1">G19*5%</f>
        <v>180000</v>
      </c>
      <c r="K19" s="110"/>
    </row>
    <row r="20" spans="1:11" ht="86.25" customHeight="1">
      <c r="A20" s="36">
        <v>7</v>
      </c>
      <c r="B20" s="120">
        <v>525113</v>
      </c>
      <c r="C20" s="169" t="s">
        <v>332</v>
      </c>
      <c r="D20" s="170" t="s">
        <v>341</v>
      </c>
      <c r="E20" s="171"/>
      <c r="F20" s="8"/>
      <c r="G20" s="172">
        <v>2900000</v>
      </c>
      <c r="H20" s="127"/>
      <c r="I20" s="127">
        <f t="shared" si="1"/>
        <v>145000</v>
      </c>
      <c r="K20" s="110"/>
    </row>
    <row r="21" spans="1:11" ht="86.25" customHeight="1">
      <c r="A21" s="36">
        <v>8</v>
      </c>
      <c r="B21" s="120">
        <v>525113</v>
      </c>
      <c r="C21" s="169" t="s">
        <v>334</v>
      </c>
      <c r="D21" s="170" t="s">
        <v>342</v>
      </c>
      <c r="E21" s="171"/>
      <c r="F21" s="8"/>
      <c r="G21" s="172">
        <v>5200000</v>
      </c>
      <c r="H21" s="127"/>
      <c r="I21" s="127">
        <f t="shared" si="1"/>
        <v>260000</v>
      </c>
      <c r="K21" s="110"/>
    </row>
    <row r="22" spans="1:11" ht="78.75" customHeight="1">
      <c r="A22" s="36">
        <v>9</v>
      </c>
      <c r="B22" s="120">
        <v>525113</v>
      </c>
      <c r="C22" s="169" t="s">
        <v>336</v>
      </c>
      <c r="D22" s="170" t="s">
        <v>343</v>
      </c>
      <c r="E22" s="171"/>
      <c r="F22" s="8"/>
      <c r="G22" s="172">
        <v>2900000</v>
      </c>
      <c r="H22" s="127"/>
      <c r="I22" s="127">
        <f t="shared" si="1"/>
        <v>145000</v>
      </c>
      <c r="K22" s="110"/>
    </row>
    <row r="23" spans="1:11" ht="86.25" customHeight="1">
      <c r="A23" s="36">
        <v>10</v>
      </c>
      <c r="B23" s="120">
        <v>525113</v>
      </c>
      <c r="C23" s="169" t="s">
        <v>344</v>
      </c>
      <c r="D23" s="170" t="s">
        <v>345</v>
      </c>
      <c r="E23" s="171"/>
      <c r="F23" s="8"/>
      <c r="G23" s="172">
        <v>4400000</v>
      </c>
      <c r="H23" s="127"/>
      <c r="I23" s="127">
        <f t="shared" si="1"/>
        <v>220000</v>
      </c>
      <c r="K23" s="110"/>
    </row>
    <row r="24" spans="1:11" ht="30" customHeight="1">
      <c r="A24" s="36"/>
      <c r="B24" s="8"/>
      <c r="C24" s="9" t="s">
        <v>19</v>
      </c>
      <c r="D24" s="6"/>
      <c r="E24" s="8"/>
      <c r="F24" s="8"/>
      <c r="G24" s="10">
        <f>SUM(G14:G23)</f>
        <v>34500000</v>
      </c>
      <c r="H24" s="10">
        <f t="shared" ref="H24:I24" si="2">SUM(H14:H23)</f>
        <v>0</v>
      </c>
      <c r="I24" s="10">
        <f t="shared" si="2"/>
        <v>1725000</v>
      </c>
      <c r="K24" s="110" t="e">
        <f>#REF!</f>
        <v>#REF!</v>
      </c>
    </row>
    <row r="25" spans="1:11">
      <c r="A25" s="49"/>
      <c r="B25" s="49"/>
      <c r="C25" s="48"/>
      <c r="D25" s="11"/>
      <c r="E25" s="12"/>
      <c r="F25" s="12"/>
      <c r="G25" s="13"/>
      <c r="H25" s="1"/>
      <c r="I25" s="1"/>
      <c r="K25" s="110" t="e">
        <f>SUM(K24:K24)</f>
        <v>#REF!</v>
      </c>
    </row>
    <row r="26" spans="1:11" ht="33.75" customHeight="1">
      <c r="A26" s="215" t="s">
        <v>20</v>
      </c>
      <c r="B26" s="215"/>
      <c r="C26" s="215"/>
      <c r="D26" s="215"/>
      <c r="E26" s="215"/>
      <c r="F26" s="215"/>
      <c r="G26" s="215"/>
      <c r="H26" s="215"/>
      <c r="I26" s="215"/>
    </row>
    <row r="27" spans="1:11">
      <c r="A27" s="49"/>
      <c r="B27" s="49"/>
      <c r="C27" s="48"/>
      <c r="D27" s="11"/>
      <c r="E27" s="12"/>
      <c r="F27" s="12"/>
      <c r="G27" s="13"/>
      <c r="H27" s="1"/>
      <c r="I27" s="1"/>
    </row>
    <row r="28" spans="1:11">
      <c r="A28" s="49"/>
      <c r="B28" s="216" t="s">
        <v>21</v>
      </c>
      <c r="C28" s="216"/>
      <c r="D28" s="216"/>
      <c r="E28" s="12"/>
      <c r="F28" s="12"/>
      <c r="G28" s="13"/>
      <c r="H28" s="1"/>
      <c r="I28" s="1"/>
    </row>
    <row r="29" spans="1:11">
      <c r="A29" s="217"/>
      <c r="B29" s="217"/>
      <c r="C29" s="217"/>
      <c r="D29" s="12"/>
      <c r="E29" s="12"/>
      <c r="F29" s="12"/>
      <c r="G29" s="2"/>
      <c r="H29" s="1"/>
      <c r="I29" s="1"/>
    </row>
    <row r="30" spans="1:11">
      <c r="A30" s="2"/>
      <c r="B30" s="2"/>
      <c r="C30" s="49" t="s">
        <v>22</v>
      </c>
      <c r="D30" s="2"/>
      <c r="E30" s="14"/>
      <c r="F30" s="14"/>
      <c r="G30" s="14" t="s">
        <v>23</v>
      </c>
      <c r="H30" s="2"/>
      <c r="I30" s="2"/>
    </row>
    <row r="31" spans="1:11">
      <c r="A31" s="2"/>
      <c r="B31" s="2"/>
      <c r="C31" s="15" t="s">
        <v>24</v>
      </c>
      <c r="D31" s="2"/>
      <c r="E31" s="2"/>
      <c r="F31" s="2"/>
      <c r="G31" s="15" t="s">
        <v>25</v>
      </c>
      <c r="H31" s="2"/>
      <c r="I31" s="2"/>
    </row>
    <row r="32" spans="1:11">
      <c r="A32" s="2"/>
      <c r="B32" s="2"/>
      <c r="C32" s="15"/>
      <c r="D32" s="2"/>
      <c r="E32" s="2"/>
      <c r="F32" s="2"/>
      <c r="G32" s="15" t="s">
        <v>26</v>
      </c>
      <c r="H32" s="2"/>
      <c r="I32" s="2"/>
    </row>
    <row r="33" spans="1:9">
      <c r="A33" s="2"/>
      <c r="B33" s="2"/>
      <c r="C33" s="15"/>
      <c r="D33" s="2"/>
      <c r="E33" s="2"/>
      <c r="F33" s="2"/>
      <c r="G33" s="15"/>
      <c r="H33" s="2"/>
      <c r="I33" s="2"/>
    </row>
    <row r="34" spans="1:9">
      <c r="A34" s="2"/>
      <c r="B34" s="2"/>
      <c r="C34" s="1"/>
      <c r="D34" s="2"/>
      <c r="E34" s="16"/>
      <c r="F34" s="17"/>
      <c r="G34" s="15"/>
      <c r="H34" s="2"/>
      <c r="I34" s="2"/>
    </row>
    <row r="35" spans="1:9">
      <c r="A35" s="2"/>
      <c r="B35" s="2"/>
      <c r="C35" s="18" t="s">
        <v>30</v>
      </c>
      <c r="D35" s="2"/>
      <c r="E35" s="2"/>
      <c r="F35" s="2"/>
      <c r="G35" s="19" t="s">
        <v>27</v>
      </c>
      <c r="H35" s="2"/>
      <c r="I35" s="2"/>
    </row>
    <row r="36" spans="1:9">
      <c r="A36" s="2"/>
      <c r="B36" s="2"/>
      <c r="C36" s="20" t="s">
        <v>31</v>
      </c>
      <c r="D36" s="2"/>
      <c r="E36" s="2"/>
      <c r="F36" s="2"/>
      <c r="G36" s="21" t="s">
        <v>28</v>
      </c>
      <c r="H36" s="2"/>
      <c r="I36" s="2"/>
    </row>
    <row r="37" spans="1:9">
      <c r="A37" s="1"/>
      <c r="B37" s="1"/>
      <c r="C37" s="1"/>
      <c r="D37" s="1"/>
      <c r="E37" s="1"/>
      <c r="F37" s="1"/>
      <c r="G37" s="2"/>
      <c r="H37" s="1"/>
      <c r="I37" s="1"/>
    </row>
    <row r="38" spans="1:9">
      <c r="A38" s="1"/>
      <c r="B38" s="1"/>
      <c r="C38" s="1"/>
      <c r="D38" s="1"/>
      <c r="E38" s="1"/>
      <c r="F38" s="1"/>
      <c r="G38" s="2"/>
      <c r="H38" s="1"/>
      <c r="I38" s="1"/>
    </row>
  </sheetData>
  <mergeCells count="14">
    <mergeCell ref="H12:I12"/>
    <mergeCell ref="A26:I26"/>
    <mergeCell ref="B28:D28"/>
    <mergeCell ref="A29:C29"/>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12.xml><?xml version="1.0" encoding="utf-8"?>
<worksheet xmlns="http://schemas.openxmlformats.org/spreadsheetml/2006/main" xmlns:r="http://schemas.openxmlformats.org/officeDocument/2006/relationships">
  <dimension ref="A1:I31"/>
  <sheetViews>
    <sheetView topLeftCell="A16" workbookViewId="0">
      <selection activeCell="C18" sqref="C18"/>
    </sheetView>
  </sheetViews>
  <sheetFormatPr defaultRowHeight="18.75"/>
  <cols>
    <col min="1" max="1" width="4.296875" style="199" customWidth="1"/>
    <col min="2" max="2" width="7.69921875" style="15" customWidth="1"/>
    <col min="3" max="3" width="17.5" style="128" customWidth="1"/>
    <col min="4" max="4" width="20.3984375" style="15" customWidth="1"/>
    <col min="5" max="5" width="8.5" style="15" customWidth="1"/>
    <col min="6" max="6" width="2.8984375" style="15" customWidth="1"/>
    <col min="7" max="7" width="9.5" style="15" customWidth="1"/>
    <col min="8" max="8" width="6.3984375" style="15" customWidth="1"/>
    <col min="9" max="9" width="7.796875" style="15" customWidth="1"/>
    <col min="10" max="10"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96"/>
      <c r="B3" s="1"/>
      <c r="C3" s="152"/>
      <c r="D3" s="1"/>
      <c r="E3" s="1"/>
      <c r="F3" s="1"/>
      <c r="G3" s="2"/>
      <c r="H3" s="1"/>
      <c r="I3" s="1"/>
    </row>
    <row r="4" spans="1:9">
      <c r="A4" s="196" t="s">
        <v>2</v>
      </c>
      <c r="B4" s="1"/>
      <c r="C4" s="152"/>
      <c r="D4" s="3" t="s">
        <v>3</v>
      </c>
      <c r="E4" s="1"/>
      <c r="F4" s="1"/>
      <c r="G4" s="2"/>
      <c r="H4" s="1"/>
      <c r="I4" s="1"/>
    </row>
    <row r="5" spans="1:9">
      <c r="A5" s="196" t="s">
        <v>4</v>
      </c>
      <c r="B5" s="1"/>
      <c r="C5" s="152"/>
      <c r="D5" s="1" t="s">
        <v>5</v>
      </c>
      <c r="E5" s="1"/>
      <c r="F5" s="1"/>
      <c r="G5" s="2"/>
      <c r="H5" s="1"/>
      <c r="I5" s="1"/>
    </row>
    <row r="6" spans="1:9">
      <c r="A6" s="196" t="s">
        <v>6</v>
      </c>
      <c r="B6" s="1"/>
      <c r="C6" s="152"/>
      <c r="D6" s="1" t="s">
        <v>29</v>
      </c>
      <c r="E6" s="1"/>
      <c r="F6" s="1"/>
      <c r="G6" s="2"/>
      <c r="H6" s="1"/>
      <c r="I6" s="1"/>
    </row>
    <row r="7" spans="1:9">
      <c r="A7" s="197" t="s">
        <v>7</v>
      </c>
      <c r="B7" s="4"/>
      <c r="C7" s="153"/>
      <c r="D7" s="219" t="s">
        <v>425</v>
      </c>
      <c r="E7" s="219"/>
      <c r="F7" s="219"/>
      <c r="G7" s="219"/>
      <c r="H7" s="5"/>
      <c r="I7" s="5"/>
    </row>
    <row r="8" spans="1:9">
      <c r="A8" s="196"/>
      <c r="B8" s="1"/>
      <c r="C8" s="152"/>
      <c r="D8" s="1"/>
      <c r="E8" s="1"/>
      <c r="F8" s="1"/>
      <c r="G8" s="2"/>
      <c r="H8" s="1"/>
      <c r="I8" s="1"/>
    </row>
    <row r="9" spans="1:9" ht="75.75" customHeight="1">
      <c r="A9" s="219" t="s">
        <v>32</v>
      </c>
      <c r="B9" s="219"/>
      <c r="C9" s="219"/>
      <c r="D9" s="219"/>
      <c r="E9" s="219"/>
      <c r="F9" s="219"/>
      <c r="G9" s="219"/>
      <c r="H9" s="219"/>
      <c r="I9" s="219"/>
    </row>
    <row r="10" spans="1:9">
      <c r="A10" s="196"/>
      <c r="B10" s="1"/>
      <c r="C10" s="152"/>
      <c r="D10" s="1"/>
      <c r="E10" s="1"/>
      <c r="F10" s="1"/>
      <c r="G10" s="2"/>
      <c r="H10" s="1"/>
      <c r="I10" s="1"/>
    </row>
    <row r="11" spans="1:9">
      <c r="A11" s="231" t="s">
        <v>426</v>
      </c>
      <c r="B11" s="231"/>
      <c r="C11" s="231"/>
      <c r="D11" s="1"/>
      <c r="E11" s="1"/>
      <c r="F11" s="1"/>
      <c r="G11" s="2"/>
      <c r="H11" s="1"/>
      <c r="I11" s="1"/>
    </row>
    <row r="12" spans="1:9">
      <c r="A12" s="220" t="s">
        <v>8</v>
      </c>
      <c r="B12" s="220" t="s">
        <v>9</v>
      </c>
      <c r="C12" s="229" t="s">
        <v>10</v>
      </c>
      <c r="D12" s="220" t="s">
        <v>11</v>
      </c>
      <c r="E12" s="222" t="s">
        <v>12</v>
      </c>
      <c r="F12" s="223"/>
      <c r="G12" s="224" t="s">
        <v>13</v>
      </c>
      <c r="H12" s="226" t="s">
        <v>14</v>
      </c>
      <c r="I12" s="226"/>
    </row>
    <row r="13" spans="1:9">
      <c r="A13" s="221"/>
      <c r="B13" s="221"/>
      <c r="C13" s="230"/>
      <c r="D13" s="221"/>
      <c r="E13" s="6" t="s">
        <v>15</v>
      </c>
      <c r="F13" s="6" t="s">
        <v>16</v>
      </c>
      <c r="G13" s="225"/>
      <c r="H13" s="7" t="s">
        <v>17</v>
      </c>
      <c r="I13" s="7" t="s">
        <v>18</v>
      </c>
    </row>
    <row r="14" spans="1:9" ht="91.5" customHeight="1">
      <c r="A14" s="36">
        <v>1</v>
      </c>
      <c r="B14" s="195">
        <v>525115</v>
      </c>
      <c r="C14" s="174" t="s">
        <v>408</v>
      </c>
      <c r="D14" s="175" t="s">
        <v>409</v>
      </c>
      <c r="E14" s="176"/>
      <c r="F14" s="8"/>
      <c r="G14" s="177">
        <v>400000</v>
      </c>
      <c r="H14" s="126"/>
      <c r="I14" s="126"/>
    </row>
    <row r="15" spans="1:9" ht="102.75" customHeight="1">
      <c r="A15" s="36">
        <v>2</v>
      </c>
      <c r="B15" s="195">
        <v>525115</v>
      </c>
      <c r="C15" s="174" t="s">
        <v>410</v>
      </c>
      <c r="D15" s="175" t="s">
        <v>411</v>
      </c>
      <c r="E15" s="176"/>
      <c r="F15" s="8"/>
      <c r="G15" s="177">
        <v>400000</v>
      </c>
      <c r="H15" s="126"/>
      <c r="I15" s="126"/>
    </row>
    <row r="16" spans="1:9" ht="100.5" customHeight="1">
      <c r="A16" s="36">
        <v>3</v>
      </c>
      <c r="B16" s="195">
        <v>525115</v>
      </c>
      <c r="C16" s="174" t="s">
        <v>404</v>
      </c>
      <c r="D16" s="175" t="s">
        <v>412</v>
      </c>
      <c r="E16" s="176"/>
      <c r="F16" s="8"/>
      <c r="G16" s="177">
        <v>400000</v>
      </c>
      <c r="H16" s="126"/>
      <c r="I16" s="126"/>
    </row>
    <row r="17" spans="1:9" ht="99.75" customHeight="1">
      <c r="A17" s="36">
        <v>4</v>
      </c>
      <c r="B17" s="195">
        <v>525115</v>
      </c>
      <c r="C17" s="174" t="s">
        <v>414</v>
      </c>
      <c r="D17" s="175" t="s">
        <v>413</v>
      </c>
      <c r="E17" s="176"/>
      <c r="F17" s="8"/>
      <c r="G17" s="177">
        <v>400000</v>
      </c>
      <c r="H17" s="126"/>
      <c r="I17" s="126"/>
    </row>
    <row r="18" spans="1:9" ht="99.75" customHeight="1">
      <c r="A18" s="36">
        <v>5</v>
      </c>
      <c r="B18" s="195">
        <v>525115</v>
      </c>
      <c r="C18" s="174" t="s">
        <v>416</v>
      </c>
      <c r="D18" s="175" t="s">
        <v>415</v>
      </c>
      <c r="E18" s="176"/>
      <c r="F18" s="8"/>
      <c r="G18" s="177">
        <v>400000</v>
      </c>
      <c r="H18" s="126"/>
      <c r="I18" s="126"/>
    </row>
    <row r="19" spans="1:9">
      <c r="A19" s="36"/>
      <c r="B19" s="8"/>
      <c r="C19" s="154" t="s">
        <v>19</v>
      </c>
      <c r="D19" s="6"/>
      <c r="E19" s="8"/>
      <c r="F19" s="8"/>
      <c r="G19" s="10">
        <f>SUM(G14:G18)</f>
        <v>2000000</v>
      </c>
      <c r="H19" s="10">
        <f>SUM(H14:H15)</f>
        <v>0</v>
      </c>
      <c r="I19" s="10">
        <f>SUM(I14:I15)</f>
        <v>0</v>
      </c>
    </row>
    <row r="20" spans="1:9">
      <c r="A20" s="190"/>
      <c r="B20" s="190"/>
      <c r="C20" s="155"/>
      <c r="D20" s="11"/>
      <c r="E20" s="12"/>
      <c r="F20" s="12"/>
      <c r="G20" s="13"/>
      <c r="H20" s="1"/>
      <c r="I20" s="1"/>
    </row>
    <row r="21" spans="1:9" ht="42" customHeight="1">
      <c r="A21" s="215" t="s">
        <v>20</v>
      </c>
      <c r="B21" s="215"/>
      <c r="C21" s="215"/>
      <c r="D21" s="215"/>
      <c r="E21" s="215"/>
      <c r="F21" s="215"/>
      <c r="G21" s="215"/>
      <c r="H21" s="215"/>
      <c r="I21" s="215"/>
    </row>
    <row r="22" spans="1:9">
      <c r="A22" s="190"/>
      <c r="B22" s="190"/>
      <c r="C22" s="155"/>
      <c r="D22" s="11"/>
      <c r="E22" s="12"/>
      <c r="F22" s="12"/>
      <c r="G22" s="13"/>
      <c r="H22" s="1"/>
      <c r="I22" s="1"/>
    </row>
    <row r="23" spans="1:9">
      <c r="A23" s="190"/>
      <c r="B23" s="216" t="s">
        <v>21</v>
      </c>
      <c r="C23" s="216"/>
      <c r="D23" s="216"/>
      <c r="E23" s="12"/>
      <c r="F23" s="12"/>
      <c r="G23" s="13"/>
      <c r="H23" s="1"/>
      <c r="I23" s="1"/>
    </row>
    <row r="24" spans="1:9">
      <c r="A24" s="217"/>
      <c r="B24" s="217"/>
      <c r="C24" s="217"/>
      <c r="D24" s="12"/>
      <c r="E24" s="12"/>
      <c r="F24" s="12"/>
      <c r="G24" s="2"/>
      <c r="H24" s="1"/>
      <c r="I24" s="1"/>
    </row>
    <row r="25" spans="1:9">
      <c r="A25" s="198"/>
      <c r="B25" s="2"/>
      <c r="C25" s="156" t="s">
        <v>22</v>
      </c>
      <c r="D25" s="2"/>
      <c r="E25" s="14"/>
      <c r="F25" s="14"/>
      <c r="G25" s="14" t="s">
        <v>23</v>
      </c>
      <c r="H25" s="2"/>
      <c r="I25" s="2"/>
    </row>
    <row r="26" spans="1:9">
      <c r="A26" s="198"/>
      <c r="B26" s="2"/>
      <c r="C26" s="128" t="s">
        <v>24</v>
      </c>
      <c r="D26" s="2"/>
      <c r="E26" s="2"/>
      <c r="F26" s="2"/>
      <c r="G26" s="15" t="s">
        <v>25</v>
      </c>
      <c r="H26" s="2"/>
      <c r="I26" s="2"/>
    </row>
    <row r="27" spans="1:9">
      <c r="A27" s="198"/>
      <c r="B27" s="2"/>
      <c r="D27" s="2"/>
      <c r="E27" s="2"/>
      <c r="F27" s="2"/>
      <c r="G27" s="15" t="s">
        <v>26</v>
      </c>
      <c r="H27" s="2"/>
      <c r="I27" s="2"/>
    </row>
    <row r="28" spans="1:9">
      <c r="A28" s="198"/>
      <c r="B28" s="2"/>
      <c r="D28" s="2"/>
      <c r="E28" s="2"/>
      <c r="F28" s="2"/>
      <c r="H28" s="2"/>
      <c r="I28" s="2"/>
    </row>
    <row r="29" spans="1:9">
      <c r="A29" s="198"/>
      <c r="B29" s="2"/>
      <c r="C29" s="152"/>
      <c r="D29" s="2"/>
      <c r="E29" s="16"/>
      <c r="F29" s="17"/>
      <c r="H29" s="2"/>
      <c r="I29" s="2"/>
    </row>
    <row r="30" spans="1:9">
      <c r="A30" s="198"/>
      <c r="B30" s="2"/>
      <c r="C30" s="157" t="s">
        <v>30</v>
      </c>
      <c r="D30" s="2"/>
      <c r="E30" s="2"/>
      <c r="F30" s="2"/>
      <c r="G30" s="19" t="s">
        <v>27</v>
      </c>
      <c r="H30" s="2"/>
      <c r="I30" s="2"/>
    </row>
    <row r="31" spans="1:9">
      <c r="A31" s="198"/>
      <c r="B31" s="2"/>
      <c r="C31" s="21" t="s">
        <v>31</v>
      </c>
      <c r="D31" s="2"/>
      <c r="E31" s="2"/>
      <c r="F31" s="2"/>
      <c r="G31" s="21" t="s">
        <v>28</v>
      </c>
      <c r="H31" s="2"/>
      <c r="I31" s="2"/>
    </row>
  </sheetData>
  <mergeCells count="15">
    <mergeCell ref="A1:I1"/>
    <mergeCell ref="A2:I2"/>
    <mergeCell ref="A11:C11"/>
    <mergeCell ref="A21:I21"/>
    <mergeCell ref="B23:D23"/>
    <mergeCell ref="A24:C24"/>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3.xml><?xml version="1.0" encoding="utf-8"?>
<worksheet xmlns="http://schemas.openxmlformats.org/spreadsheetml/2006/main" xmlns:r="http://schemas.openxmlformats.org/officeDocument/2006/relationships">
  <dimension ref="A1:I27"/>
  <sheetViews>
    <sheetView topLeftCell="A7" workbookViewId="0">
      <selection sqref="A1:I27"/>
    </sheetView>
  </sheetViews>
  <sheetFormatPr defaultRowHeight="18.75"/>
  <cols>
    <col min="1" max="1" width="2.59765625" style="22" customWidth="1"/>
    <col min="2" max="2" width="7.69921875" style="22" customWidth="1"/>
    <col min="3" max="3" width="17.5" style="158" customWidth="1"/>
    <col min="4" max="4" width="20.3984375" style="22" customWidth="1"/>
    <col min="5" max="5" width="8.5" style="22" customWidth="1"/>
    <col min="6" max="6" width="2.8984375" style="22" customWidth="1"/>
    <col min="7" max="7" width="9.5" style="22" customWidth="1"/>
    <col min="8" max="9" width="7.796875" style="22" customWidth="1"/>
    <col min="10" max="11" width="13.69921875" bestFit="1" customWidth="1"/>
    <col min="12"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52"/>
      <c r="D3" s="1"/>
      <c r="E3" s="1"/>
      <c r="F3" s="1"/>
      <c r="G3" s="2"/>
      <c r="H3" s="1"/>
      <c r="I3" s="1"/>
    </row>
    <row r="4" spans="1:9">
      <c r="A4" s="1" t="s">
        <v>2</v>
      </c>
      <c r="B4" s="1"/>
      <c r="C4" s="152"/>
      <c r="D4" s="3" t="s">
        <v>3</v>
      </c>
      <c r="E4" s="1"/>
      <c r="F4" s="1"/>
      <c r="G4" s="2"/>
      <c r="H4" s="1"/>
      <c r="I4" s="1"/>
    </row>
    <row r="5" spans="1:9">
      <c r="A5" s="1" t="s">
        <v>4</v>
      </c>
      <c r="B5" s="1"/>
      <c r="C5" s="152"/>
      <c r="D5" s="1" t="s">
        <v>5</v>
      </c>
      <c r="E5" s="1"/>
      <c r="F5" s="1"/>
      <c r="G5" s="2"/>
      <c r="H5" s="1"/>
      <c r="I5" s="1"/>
    </row>
    <row r="6" spans="1:9">
      <c r="A6" s="1" t="s">
        <v>6</v>
      </c>
      <c r="B6" s="1"/>
      <c r="C6" s="152"/>
      <c r="D6" s="1" t="s">
        <v>29</v>
      </c>
      <c r="E6" s="1"/>
      <c r="F6" s="1"/>
      <c r="G6" s="2"/>
      <c r="H6" s="1"/>
      <c r="I6" s="1"/>
    </row>
    <row r="7" spans="1:9">
      <c r="A7" s="4" t="s">
        <v>7</v>
      </c>
      <c r="B7" s="4"/>
      <c r="C7" s="153"/>
      <c r="D7" s="219" t="s">
        <v>41</v>
      </c>
      <c r="E7" s="219"/>
      <c r="F7" s="219"/>
      <c r="G7" s="219"/>
      <c r="H7" s="5"/>
      <c r="I7" s="5"/>
    </row>
    <row r="8" spans="1:9">
      <c r="A8" s="1"/>
      <c r="B8" s="1"/>
      <c r="C8" s="152"/>
      <c r="D8" s="1"/>
      <c r="E8" s="1"/>
      <c r="F8" s="1"/>
      <c r="G8" s="2"/>
      <c r="H8" s="1"/>
      <c r="I8" s="1"/>
    </row>
    <row r="9" spans="1:9" ht="51" customHeight="1">
      <c r="A9" s="219" t="s">
        <v>32</v>
      </c>
      <c r="B9" s="219"/>
      <c r="C9" s="219"/>
      <c r="D9" s="219"/>
      <c r="E9" s="219"/>
      <c r="F9" s="219"/>
      <c r="G9" s="219"/>
      <c r="H9" s="219"/>
      <c r="I9" s="219"/>
    </row>
    <row r="10" spans="1:9">
      <c r="A10" s="1"/>
      <c r="B10" s="1"/>
      <c r="C10" s="152"/>
      <c r="D10" s="1"/>
      <c r="E10" s="1"/>
      <c r="F10" s="1"/>
      <c r="G10" s="2"/>
      <c r="H10" s="1"/>
      <c r="I10" s="1"/>
    </row>
    <row r="11" spans="1:9">
      <c r="A11" s="1" t="s">
        <v>42</v>
      </c>
      <c r="B11" s="1"/>
      <c r="C11" s="152"/>
      <c r="D11" s="1"/>
      <c r="E11" s="1"/>
      <c r="F11" s="1"/>
      <c r="G11" s="2"/>
      <c r="H11" s="1"/>
      <c r="I11" s="1"/>
    </row>
    <row r="12" spans="1:9">
      <c r="A12" s="220" t="s">
        <v>8</v>
      </c>
      <c r="B12" s="220" t="s">
        <v>9</v>
      </c>
      <c r="C12" s="229" t="s">
        <v>10</v>
      </c>
      <c r="D12" s="220" t="s">
        <v>11</v>
      </c>
      <c r="E12" s="222" t="s">
        <v>12</v>
      </c>
      <c r="F12" s="223"/>
      <c r="G12" s="224" t="s">
        <v>13</v>
      </c>
      <c r="H12" s="226" t="s">
        <v>14</v>
      </c>
      <c r="I12" s="226"/>
    </row>
    <row r="13" spans="1:9">
      <c r="A13" s="221"/>
      <c r="B13" s="221"/>
      <c r="C13" s="230"/>
      <c r="D13" s="221"/>
      <c r="E13" s="6" t="s">
        <v>15</v>
      </c>
      <c r="F13" s="6" t="s">
        <v>16</v>
      </c>
      <c r="G13" s="225"/>
      <c r="H13" s="7" t="s">
        <v>17</v>
      </c>
      <c r="I13" s="7" t="s">
        <v>18</v>
      </c>
    </row>
    <row r="14" spans="1:9" ht="116.25" customHeight="1">
      <c r="A14" s="36">
        <v>1</v>
      </c>
      <c r="B14" s="120">
        <v>525119</v>
      </c>
      <c r="C14" s="173" t="s">
        <v>313</v>
      </c>
      <c r="D14" s="170" t="s">
        <v>312</v>
      </c>
      <c r="E14" s="171"/>
      <c r="F14" s="8"/>
      <c r="G14" s="172">
        <v>3400000</v>
      </c>
      <c r="H14" s="127"/>
      <c r="I14" s="127"/>
    </row>
    <row r="15" spans="1:9">
      <c r="A15" s="36"/>
      <c r="B15" s="8"/>
      <c r="C15" s="154" t="s">
        <v>19</v>
      </c>
      <c r="D15" s="6"/>
      <c r="E15" s="8"/>
      <c r="F15" s="8"/>
      <c r="G15" s="10">
        <f>SUM(G14:G14)</f>
        <v>3400000</v>
      </c>
      <c r="H15" s="10">
        <f t="shared" ref="H15:I15" si="0">SUM(H14:H14)</f>
        <v>0</v>
      </c>
      <c r="I15" s="10">
        <f t="shared" si="0"/>
        <v>0</v>
      </c>
    </row>
    <row r="16" spans="1:9">
      <c r="A16" s="50"/>
      <c r="B16" s="50"/>
      <c r="C16" s="155"/>
      <c r="D16" s="11"/>
      <c r="E16" s="12"/>
      <c r="F16" s="12"/>
      <c r="G16" s="13"/>
      <c r="H16" s="1"/>
      <c r="I16" s="1"/>
    </row>
    <row r="17" spans="1:9" ht="47.25" customHeight="1">
      <c r="A17" s="215" t="s">
        <v>20</v>
      </c>
      <c r="B17" s="215"/>
      <c r="C17" s="215"/>
      <c r="D17" s="215"/>
      <c r="E17" s="215"/>
      <c r="F17" s="215"/>
      <c r="G17" s="215"/>
      <c r="H17" s="215"/>
      <c r="I17" s="215"/>
    </row>
    <row r="18" spans="1:9">
      <c r="A18" s="50"/>
      <c r="B18" s="50"/>
      <c r="C18" s="155"/>
      <c r="D18" s="11"/>
      <c r="E18" s="12"/>
      <c r="F18" s="12"/>
      <c r="G18" s="13"/>
      <c r="H18" s="1"/>
      <c r="I18" s="1"/>
    </row>
    <row r="19" spans="1:9">
      <c r="A19" s="50"/>
      <c r="B19" s="216" t="s">
        <v>21</v>
      </c>
      <c r="C19" s="216"/>
      <c r="D19" s="216"/>
      <c r="E19" s="12"/>
      <c r="F19" s="12"/>
      <c r="G19" s="13"/>
      <c r="H19" s="1"/>
      <c r="I19" s="1"/>
    </row>
    <row r="20" spans="1:9">
      <c r="A20" s="217"/>
      <c r="B20" s="217"/>
      <c r="C20" s="217"/>
      <c r="D20" s="12"/>
      <c r="E20" s="12"/>
      <c r="F20" s="12"/>
      <c r="G20" s="2"/>
      <c r="H20" s="1"/>
      <c r="I20" s="1"/>
    </row>
    <row r="21" spans="1:9">
      <c r="A21" s="2"/>
      <c r="B21" s="2"/>
      <c r="C21" s="156" t="s">
        <v>22</v>
      </c>
      <c r="D21" s="2"/>
      <c r="E21" s="14"/>
      <c r="F21" s="14"/>
      <c r="G21" s="14" t="s">
        <v>23</v>
      </c>
      <c r="H21" s="2"/>
      <c r="I21" s="2"/>
    </row>
    <row r="22" spans="1:9">
      <c r="A22" s="2"/>
      <c r="B22" s="2"/>
      <c r="C22" s="128" t="s">
        <v>24</v>
      </c>
      <c r="D22" s="2"/>
      <c r="E22" s="2"/>
      <c r="F22" s="2"/>
      <c r="G22" s="15" t="s">
        <v>25</v>
      </c>
      <c r="H22" s="2"/>
      <c r="I22" s="2"/>
    </row>
    <row r="23" spans="1:9">
      <c r="A23" s="2"/>
      <c r="B23" s="2"/>
      <c r="C23" s="128"/>
      <c r="D23" s="2"/>
      <c r="E23" s="2"/>
      <c r="F23" s="2"/>
      <c r="G23" s="15" t="s">
        <v>26</v>
      </c>
      <c r="H23" s="2"/>
      <c r="I23" s="2"/>
    </row>
    <row r="24" spans="1:9">
      <c r="A24" s="2"/>
      <c r="B24" s="2"/>
      <c r="C24" s="128"/>
      <c r="D24" s="2"/>
      <c r="E24" s="2"/>
      <c r="F24" s="2"/>
      <c r="G24" s="15"/>
      <c r="H24" s="2"/>
      <c r="I24" s="2"/>
    </row>
    <row r="25" spans="1:9">
      <c r="A25" s="2"/>
      <c r="B25" s="2"/>
      <c r="C25" s="152"/>
      <c r="D25" s="2"/>
      <c r="E25" s="16"/>
      <c r="F25" s="17"/>
      <c r="G25" s="15"/>
      <c r="H25" s="2"/>
      <c r="I25" s="2"/>
    </row>
    <row r="26" spans="1:9">
      <c r="A26" s="2"/>
      <c r="B26" s="2"/>
      <c r="C26" s="157" t="s">
        <v>30</v>
      </c>
      <c r="D26" s="2"/>
      <c r="E26" s="2"/>
      <c r="F26" s="2"/>
      <c r="G26" s="19" t="s">
        <v>27</v>
      </c>
      <c r="H26" s="2"/>
      <c r="I26" s="2"/>
    </row>
    <row r="27" spans="1:9">
      <c r="A27" s="2"/>
      <c r="B27" s="2"/>
      <c r="C27" s="21" t="s">
        <v>31</v>
      </c>
      <c r="D27" s="2"/>
      <c r="E27" s="2"/>
      <c r="F27" s="2"/>
      <c r="G27" s="21" t="s">
        <v>28</v>
      </c>
      <c r="H27" s="2"/>
      <c r="I27" s="2"/>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14.xml><?xml version="1.0" encoding="utf-8"?>
<worksheet xmlns="http://schemas.openxmlformats.org/spreadsheetml/2006/main" xmlns:r="http://schemas.openxmlformats.org/officeDocument/2006/relationships">
  <sheetPr codeName="Sheet5"/>
  <dimension ref="A1"/>
  <sheetViews>
    <sheetView workbookViewId="0">
      <selection activeCell="G6" sqref="G6"/>
    </sheetView>
  </sheetViews>
  <sheetFormatPr defaultRowHeight="18.75"/>
  <sheetData/>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6"/>
  <dimension ref="A1"/>
  <sheetViews>
    <sheetView workbookViewId="0">
      <selection activeCell="I12" sqref="I12"/>
    </sheetView>
  </sheetViews>
  <sheetFormatPr defaultRowHeight="18.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I28"/>
  <sheetViews>
    <sheetView topLeftCell="A22" workbookViewId="0">
      <selection sqref="A1:I28"/>
    </sheetView>
  </sheetViews>
  <sheetFormatPr defaultRowHeight="18.75"/>
  <cols>
    <col min="1" max="1" width="2.59765625" style="267" customWidth="1"/>
    <col min="2" max="2" width="7.69921875" style="267" customWidth="1"/>
    <col min="3" max="3" width="17.5" style="267" customWidth="1"/>
    <col min="4" max="4" width="20.3984375" style="267" customWidth="1"/>
    <col min="5" max="5" width="8.5" style="267" customWidth="1"/>
    <col min="6" max="6" width="2.8984375" style="267" customWidth="1"/>
    <col min="7" max="7" width="9.5" style="267" customWidth="1"/>
    <col min="8" max="9" width="7.796875" style="267" customWidth="1"/>
    <col min="11" max="11" width="10.09765625" bestFit="1" customWidth="1"/>
    <col min="12" max="12" width="9.19921875" bestFit="1" customWidth="1"/>
  </cols>
  <sheetData>
    <row r="1" spans="1:9">
      <c r="A1" s="232" t="s">
        <v>0</v>
      </c>
      <c r="B1" s="232"/>
      <c r="C1" s="232"/>
      <c r="D1" s="232"/>
      <c r="E1" s="232"/>
      <c r="F1" s="232"/>
      <c r="G1" s="232"/>
      <c r="H1" s="232"/>
      <c r="I1" s="232"/>
    </row>
    <row r="2" spans="1:9">
      <c r="A2" s="232" t="s">
        <v>1</v>
      </c>
      <c r="B2" s="232"/>
      <c r="C2" s="232"/>
      <c r="D2" s="232"/>
      <c r="E2" s="232"/>
      <c r="F2" s="232"/>
      <c r="G2" s="232"/>
      <c r="H2" s="232"/>
      <c r="I2" s="232"/>
    </row>
    <row r="3" spans="1:9">
      <c r="A3" s="233"/>
      <c r="B3" s="233"/>
      <c r="C3" s="233"/>
      <c r="D3" s="233"/>
      <c r="E3" s="233"/>
      <c r="F3" s="233"/>
      <c r="G3" s="234"/>
      <c r="H3" s="233"/>
      <c r="I3" s="233"/>
    </row>
    <row r="4" spans="1:9">
      <c r="A4" s="233" t="s">
        <v>2</v>
      </c>
      <c r="B4" s="233"/>
      <c r="C4" s="233"/>
      <c r="D4" s="235" t="s">
        <v>3</v>
      </c>
      <c r="E4" s="233"/>
      <c r="F4" s="233"/>
      <c r="G4" s="234"/>
      <c r="H4" s="233"/>
      <c r="I4" s="233"/>
    </row>
    <row r="5" spans="1:9">
      <c r="A5" s="233" t="s">
        <v>4</v>
      </c>
      <c r="B5" s="233"/>
      <c r="C5" s="233"/>
      <c r="D5" s="233" t="s">
        <v>5</v>
      </c>
      <c r="E5" s="233"/>
      <c r="F5" s="233"/>
      <c r="G5" s="234"/>
      <c r="H5" s="233"/>
      <c r="I5" s="233"/>
    </row>
    <row r="6" spans="1:9">
      <c r="A6" s="233" t="s">
        <v>6</v>
      </c>
      <c r="B6" s="233"/>
      <c r="C6" s="233"/>
      <c r="D6" s="233" t="s">
        <v>29</v>
      </c>
      <c r="E6" s="233"/>
      <c r="F6" s="233"/>
      <c r="G6" s="234"/>
      <c r="H6" s="233"/>
      <c r="I6" s="233"/>
    </row>
    <row r="7" spans="1:9">
      <c r="A7" s="236" t="s">
        <v>7</v>
      </c>
      <c r="B7" s="236"/>
      <c r="C7" s="236"/>
      <c r="D7" s="237" t="s">
        <v>35</v>
      </c>
      <c r="E7" s="237"/>
      <c r="F7" s="237"/>
      <c r="G7" s="237"/>
      <c r="H7" s="238"/>
      <c r="I7" s="238"/>
    </row>
    <row r="8" spans="1:9">
      <c r="A8" s="233"/>
      <c r="B8" s="233"/>
      <c r="C8" s="233"/>
      <c r="D8" s="233"/>
      <c r="E8" s="233"/>
      <c r="F8" s="233"/>
      <c r="G8" s="234"/>
      <c r="H8" s="233"/>
      <c r="I8" s="233"/>
    </row>
    <row r="9" spans="1:9" ht="54" customHeight="1">
      <c r="A9" s="237" t="s">
        <v>32</v>
      </c>
      <c r="B9" s="237"/>
      <c r="C9" s="237"/>
      <c r="D9" s="237"/>
      <c r="E9" s="237"/>
      <c r="F9" s="237"/>
      <c r="G9" s="237"/>
      <c r="H9" s="237"/>
      <c r="I9" s="237"/>
    </row>
    <row r="10" spans="1:9">
      <c r="A10" s="233"/>
      <c r="B10" s="233"/>
      <c r="C10" s="233"/>
      <c r="D10" s="233"/>
      <c r="E10" s="233"/>
      <c r="F10" s="233"/>
      <c r="G10" s="234"/>
      <c r="H10" s="233"/>
      <c r="I10" s="233"/>
    </row>
    <row r="11" spans="1:9">
      <c r="A11" s="233" t="s">
        <v>36</v>
      </c>
      <c r="B11" s="233"/>
      <c r="C11" s="233"/>
      <c r="D11" s="233"/>
      <c r="E11" s="233"/>
      <c r="F11" s="233"/>
      <c r="G11" s="234"/>
      <c r="H11" s="233"/>
      <c r="I11" s="233"/>
    </row>
    <row r="12" spans="1:9">
      <c r="A12" s="239" t="s">
        <v>8</v>
      </c>
      <c r="B12" s="239" t="s">
        <v>9</v>
      </c>
      <c r="C12" s="239" t="s">
        <v>10</v>
      </c>
      <c r="D12" s="239" t="s">
        <v>11</v>
      </c>
      <c r="E12" s="240" t="s">
        <v>12</v>
      </c>
      <c r="F12" s="241"/>
      <c r="G12" s="242" t="s">
        <v>13</v>
      </c>
      <c r="H12" s="243" t="s">
        <v>14</v>
      </c>
      <c r="I12" s="243"/>
    </row>
    <row r="13" spans="1:9">
      <c r="A13" s="244"/>
      <c r="B13" s="244"/>
      <c r="C13" s="244"/>
      <c r="D13" s="244"/>
      <c r="E13" s="245" t="s">
        <v>15</v>
      </c>
      <c r="F13" s="245" t="s">
        <v>16</v>
      </c>
      <c r="G13" s="246"/>
      <c r="H13" s="247" t="s">
        <v>17</v>
      </c>
      <c r="I13" s="247" t="s">
        <v>18</v>
      </c>
    </row>
    <row r="14" spans="1:9" ht="77.25" customHeight="1">
      <c r="A14" s="248">
        <v>1</v>
      </c>
      <c r="B14" s="249">
        <v>525112</v>
      </c>
      <c r="C14" s="250" t="s">
        <v>350</v>
      </c>
      <c r="D14" s="251" t="s">
        <v>348</v>
      </c>
      <c r="E14" s="252"/>
      <c r="F14" s="253"/>
      <c r="G14" s="254">
        <v>1980000</v>
      </c>
      <c r="H14" s="255">
        <f>100/110*'51B.525112'!G14*0%</f>
        <v>0</v>
      </c>
      <c r="I14" s="255">
        <f>100/110*'51B.525112'!G14*0%</f>
        <v>0</v>
      </c>
    </row>
    <row r="15" spans="1:9" ht="76.5" customHeight="1">
      <c r="A15" s="248">
        <v>2</v>
      </c>
      <c r="B15" s="249">
        <v>525112</v>
      </c>
      <c r="C15" s="250" t="s">
        <v>349</v>
      </c>
      <c r="D15" s="251" t="s">
        <v>432</v>
      </c>
      <c r="E15" s="252"/>
      <c r="F15" s="253"/>
      <c r="G15" s="254">
        <v>2970000</v>
      </c>
      <c r="H15" s="255"/>
      <c r="I15" s="255">
        <f>G15*4%</f>
        <v>118800</v>
      </c>
    </row>
    <row r="16" spans="1:9">
      <c r="A16" s="248"/>
      <c r="B16" s="253"/>
      <c r="C16" s="256" t="s">
        <v>19</v>
      </c>
      <c r="D16" s="245"/>
      <c r="E16" s="253"/>
      <c r="F16" s="253"/>
      <c r="G16" s="257">
        <f>SUM(G14:G15)</f>
        <v>4950000</v>
      </c>
      <c r="H16" s="257">
        <f t="shared" ref="H16:I16" si="0">SUM(H14:H15)</f>
        <v>0</v>
      </c>
      <c r="I16" s="257">
        <f t="shared" si="0"/>
        <v>118800</v>
      </c>
    </row>
    <row r="17" spans="1:9">
      <c r="A17" s="258"/>
      <c r="B17" s="258"/>
      <c r="C17" s="259"/>
      <c r="D17" s="260"/>
      <c r="E17" s="261"/>
      <c r="F17" s="261"/>
      <c r="G17" s="262"/>
      <c r="H17" s="233"/>
      <c r="I17" s="233"/>
    </row>
    <row r="18" spans="1:9" ht="34.5" customHeight="1">
      <c r="A18" s="263" t="s">
        <v>20</v>
      </c>
      <c r="B18" s="263"/>
      <c r="C18" s="263"/>
      <c r="D18" s="263"/>
      <c r="E18" s="263"/>
      <c r="F18" s="263"/>
      <c r="G18" s="263"/>
      <c r="H18" s="263"/>
      <c r="I18" s="263"/>
    </row>
    <row r="19" spans="1:9">
      <c r="A19" s="258"/>
      <c r="B19" s="258"/>
      <c r="C19" s="259"/>
      <c r="D19" s="260"/>
      <c r="E19" s="261"/>
      <c r="F19" s="261"/>
      <c r="G19" s="262"/>
      <c r="H19" s="233"/>
      <c r="I19" s="233"/>
    </row>
    <row r="20" spans="1:9">
      <c r="A20" s="258"/>
      <c r="B20" s="264" t="s">
        <v>21</v>
      </c>
      <c r="C20" s="264"/>
      <c r="D20" s="264"/>
      <c r="E20" s="261"/>
      <c r="F20" s="261"/>
      <c r="G20" s="262"/>
      <c r="H20" s="233"/>
      <c r="I20" s="233"/>
    </row>
    <row r="21" spans="1:9">
      <c r="A21" s="265"/>
      <c r="B21" s="265"/>
      <c r="C21" s="265"/>
      <c r="D21" s="261"/>
      <c r="E21" s="261"/>
      <c r="F21" s="261"/>
      <c r="G21" s="234"/>
      <c r="H21" s="233"/>
      <c r="I21" s="233"/>
    </row>
    <row r="22" spans="1:9">
      <c r="A22" s="234"/>
      <c r="B22" s="234"/>
      <c r="C22" s="258" t="s">
        <v>22</v>
      </c>
      <c r="D22" s="234"/>
      <c r="E22" s="266"/>
      <c r="F22" s="266"/>
      <c r="G22" s="266" t="s">
        <v>23</v>
      </c>
      <c r="H22" s="234"/>
      <c r="I22" s="234"/>
    </row>
    <row r="23" spans="1:9">
      <c r="A23" s="234"/>
      <c r="B23" s="234"/>
      <c r="C23" s="267" t="s">
        <v>24</v>
      </c>
      <c r="D23" s="234"/>
      <c r="E23" s="234"/>
      <c r="F23" s="234"/>
      <c r="G23" s="267" t="s">
        <v>25</v>
      </c>
      <c r="H23" s="234"/>
      <c r="I23" s="234"/>
    </row>
    <row r="24" spans="1:9">
      <c r="A24" s="234"/>
      <c r="B24" s="234"/>
      <c r="D24" s="234"/>
      <c r="E24" s="234"/>
      <c r="F24" s="234"/>
      <c r="G24" s="267" t="s">
        <v>26</v>
      </c>
      <c r="H24" s="234"/>
      <c r="I24" s="234"/>
    </row>
    <row r="25" spans="1:9">
      <c r="A25" s="234"/>
      <c r="B25" s="234"/>
      <c r="D25" s="234"/>
      <c r="E25" s="234"/>
      <c r="F25" s="234"/>
      <c r="H25" s="234"/>
      <c r="I25" s="234"/>
    </row>
    <row r="26" spans="1:9">
      <c r="A26" s="234"/>
      <c r="B26" s="234"/>
      <c r="C26" s="233"/>
      <c r="D26" s="234"/>
      <c r="E26" s="268"/>
      <c r="F26" s="269"/>
      <c r="H26" s="234"/>
      <c r="I26" s="234"/>
    </row>
    <row r="27" spans="1:9">
      <c r="A27" s="234"/>
      <c r="B27" s="234"/>
      <c r="C27" s="270" t="s">
        <v>30</v>
      </c>
      <c r="D27" s="234"/>
      <c r="E27" s="234"/>
      <c r="F27" s="234"/>
      <c r="G27" s="271" t="s">
        <v>27</v>
      </c>
      <c r="H27" s="234"/>
      <c r="I27" s="234"/>
    </row>
    <row r="28" spans="1:9">
      <c r="A28" s="234"/>
      <c r="B28" s="234"/>
      <c r="C28" s="272" t="s">
        <v>31</v>
      </c>
      <c r="D28" s="234"/>
      <c r="E28" s="234"/>
      <c r="F28" s="234"/>
      <c r="G28" s="273" t="s">
        <v>28</v>
      </c>
      <c r="H28" s="234"/>
      <c r="I28" s="234"/>
    </row>
  </sheetData>
  <mergeCells count="14">
    <mergeCell ref="A18:I18"/>
    <mergeCell ref="B20:D20"/>
    <mergeCell ref="A21:C21"/>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27"/>
  <sheetViews>
    <sheetView topLeftCell="A7" workbookViewId="0">
      <selection sqref="A1:I28"/>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19" t="s">
        <v>39</v>
      </c>
      <c r="E7" s="219"/>
      <c r="F7" s="219"/>
      <c r="G7" s="219"/>
      <c r="H7" s="5"/>
      <c r="I7" s="5"/>
    </row>
    <row r="8" spans="1:9">
      <c r="A8" s="1"/>
      <c r="B8" s="1"/>
      <c r="C8" s="1"/>
      <c r="D8" s="1"/>
      <c r="E8" s="1"/>
      <c r="F8" s="1"/>
      <c r="G8" s="2"/>
      <c r="H8" s="1"/>
      <c r="I8" s="1"/>
    </row>
    <row r="9" spans="1:9" ht="47.25" customHeight="1">
      <c r="A9" s="219" t="s">
        <v>32</v>
      </c>
      <c r="B9" s="219"/>
      <c r="C9" s="219"/>
      <c r="D9" s="219"/>
      <c r="E9" s="219"/>
      <c r="F9" s="219"/>
      <c r="G9" s="219"/>
      <c r="H9" s="219"/>
      <c r="I9" s="219"/>
    </row>
    <row r="10" spans="1:9">
      <c r="A10" s="1"/>
      <c r="B10" s="1"/>
      <c r="C10" s="1"/>
      <c r="D10" s="1"/>
      <c r="E10" s="1"/>
      <c r="F10" s="1"/>
      <c r="G10" s="2"/>
      <c r="H10" s="1"/>
      <c r="I10" s="1"/>
    </row>
    <row r="11" spans="1:9">
      <c r="A11" s="1" t="s">
        <v>40</v>
      </c>
      <c r="B11" s="1"/>
      <c r="C11" s="1"/>
      <c r="D11" s="1"/>
      <c r="E11" s="1"/>
      <c r="F11" s="1"/>
      <c r="G11" s="2"/>
      <c r="H11" s="1"/>
      <c r="I11" s="1"/>
    </row>
    <row r="12" spans="1:9">
      <c r="A12" s="220" t="s">
        <v>8</v>
      </c>
      <c r="B12" s="220" t="s">
        <v>9</v>
      </c>
      <c r="C12" s="220" t="s">
        <v>10</v>
      </c>
      <c r="D12" s="220" t="s">
        <v>11</v>
      </c>
      <c r="E12" s="222" t="s">
        <v>12</v>
      </c>
      <c r="F12" s="223"/>
      <c r="G12" s="224" t="s">
        <v>13</v>
      </c>
      <c r="H12" s="226" t="s">
        <v>14</v>
      </c>
      <c r="I12" s="226"/>
    </row>
    <row r="13" spans="1:9">
      <c r="A13" s="221"/>
      <c r="B13" s="221"/>
      <c r="C13" s="221"/>
      <c r="D13" s="221"/>
      <c r="E13" s="6" t="s">
        <v>15</v>
      </c>
      <c r="F13" s="6" t="s">
        <v>16</v>
      </c>
      <c r="G13" s="225"/>
      <c r="H13" s="7" t="s">
        <v>17</v>
      </c>
      <c r="I13" s="7" t="s">
        <v>18</v>
      </c>
    </row>
    <row r="14" spans="1:9" ht="77.25" customHeight="1">
      <c r="A14" s="36">
        <v>1</v>
      </c>
      <c r="B14" s="120">
        <v>525113</v>
      </c>
      <c r="C14" s="121" t="s">
        <v>365</v>
      </c>
      <c r="D14" s="122" t="s">
        <v>364</v>
      </c>
      <c r="E14" s="123"/>
      <c r="F14" s="124"/>
      <c r="G14" s="125">
        <v>4000000</v>
      </c>
      <c r="H14" s="126"/>
      <c r="I14" s="127">
        <f>G14*15%</f>
        <v>600000</v>
      </c>
    </row>
    <row r="15" spans="1:9">
      <c r="A15" s="36"/>
      <c r="B15" s="8"/>
      <c r="C15" s="9" t="s">
        <v>19</v>
      </c>
      <c r="D15" s="6"/>
      <c r="E15" s="8"/>
      <c r="F15" s="8"/>
      <c r="G15" s="10">
        <f>SUM(G14:G14)</f>
        <v>4000000</v>
      </c>
      <c r="H15" s="10">
        <f>SUM(H14:H14)</f>
        <v>0</v>
      </c>
      <c r="I15" s="10">
        <f>SUM(I14:I14)</f>
        <v>600000</v>
      </c>
    </row>
    <row r="16" spans="1:9">
      <c r="A16" s="113"/>
      <c r="B16" s="113"/>
      <c r="C16" s="112"/>
      <c r="D16" s="11"/>
      <c r="E16" s="12"/>
      <c r="F16" s="12"/>
      <c r="G16" s="13"/>
      <c r="H16" s="1"/>
      <c r="I16" s="1"/>
    </row>
    <row r="17" spans="1:9" ht="42" customHeight="1">
      <c r="A17" s="215" t="s">
        <v>20</v>
      </c>
      <c r="B17" s="215"/>
      <c r="C17" s="215"/>
      <c r="D17" s="215"/>
      <c r="E17" s="215"/>
      <c r="F17" s="215"/>
      <c r="G17" s="215"/>
      <c r="H17" s="215"/>
      <c r="I17" s="215"/>
    </row>
    <row r="18" spans="1:9">
      <c r="A18" s="113"/>
      <c r="B18" s="113"/>
      <c r="C18" s="112"/>
      <c r="D18" s="11"/>
      <c r="E18" s="12"/>
      <c r="F18" s="12"/>
      <c r="G18" s="13"/>
      <c r="H18" s="1"/>
      <c r="I18" s="1"/>
    </row>
    <row r="19" spans="1:9">
      <c r="A19" s="113"/>
      <c r="B19" s="216" t="s">
        <v>21</v>
      </c>
      <c r="C19" s="216"/>
      <c r="D19" s="216"/>
      <c r="E19" s="12"/>
      <c r="F19" s="12"/>
      <c r="G19" s="13"/>
      <c r="H19" s="1"/>
      <c r="I19" s="1"/>
    </row>
    <row r="20" spans="1:9">
      <c r="A20" s="217"/>
      <c r="B20" s="217"/>
      <c r="C20" s="217"/>
      <c r="D20" s="12"/>
      <c r="E20" s="12"/>
      <c r="F20" s="12"/>
      <c r="G20" s="2"/>
      <c r="H20" s="1"/>
      <c r="I20" s="1"/>
    </row>
    <row r="21" spans="1:9">
      <c r="A21" s="2"/>
      <c r="B21" s="2"/>
      <c r="C21" s="113" t="s">
        <v>22</v>
      </c>
      <c r="D21" s="2"/>
      <c r="E21" s="14"/>
      <c r="F21" s="14"/>
      <c r="G21" s="14" t="s">
        <v>23</v>
      </c>
      <c r="H21" s="2"/>
      <c r="I21" s="2"/>
    </row>
    <row r="22" spans="1:9">
      <c r="A22" s="2"/>
      <c r="B22" s="2"/>
      <c r="C22" s="15" t="s">
        <v>24</v>
      </c>
      <c r="D22" s="2"/>
      <c r="E22" s="2"/>
      <c r="F22" s="2"/>
      <c r="G22" s="15" t="s">
        <v>25</v>
      </c>
      <c r="H22" s="2"/>
      <c r="I22" s="2"/>
    </row>
    <row r="23" spans="1:9">
      <c r="A23" s="2"/>
      <c r="B23" s="2"/>
      <c r="D23" s="2"/>
      <c r="E23" s="2"/>
      <c r="F23" s="2"/>
      <c r="G23" s="15" t="s">
        <v>26</v>
      </c>
      <c r="H23" s="2"/>
      <c r="I23" s="2"/>
    </row>
    <row r="24" spans="1:9">
      <c r="A24" s="2"/>
      <c r="B24" s="2"/>
      <c r="D24" s="2"/>
      <c r="E24" s="2"/>
      <c r="F24" s="2"/>
      <c r="H24" s="2"/>
      <c r="I24" s="2"/>
    </row>
    <row r="25" spans="1:9">
      <c r="A25" s="2"/>
      <c r="B25" s="2"/>
      <c r="C25" s="1"/>
      <c r="D25" s="2"/>
      <c r="E25" s="16"/>
      <c r="F25" s="17"/>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27"/>
  <sheetViews>
    <sheetView topLeftCell="A10" workbookViewId="0">
      <selection sqref="A1:I28"/>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1" max="11" width="10.09765625" bestFit="1" customWidth="1"/>
    <col min="12"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19" t="s">
        <v>351</v>
      </c>
      <c r="E7" s="219"/>
      <c r="F7" s="219"/>
      <c r="G7" s="219"/>
      <c r="H7" s="5"/>
      <c r="I7" s="5"/>
    </row>
    <row r="8" spans="1:9">
      <c r="A8" s="1"/>
      <c r="B8" s="1"/>
      <c r="C8" s="1"/>
      <c r="D8" s="1"/>
      <c r="E8" s="1"/>
      <c r="F8" s="1"/>
      <c r="G8" s="2"/>
      <c r="H8" s="1"/>
      <c r="I8" s="1"/>
    </row>
    <row r="9" spans="1:9" ht="54" customHeight="1">
      <c r="A9" s="219" t="s">
        <v>32</v>
      </c>
      <c r="B9" s="219"/>
      <c r="C9" s="219"/>
      <c r="D9" s="219"/>
      <c r="E9" s="219"/>
      <c r="F9" s="219"/>
      <c r="G9" s="219"/>
      <c r="H9" s="219"/>
      <c r="I9" s="219"/>
    </row>
    <row r="10" spans="1:9">
      <c r="A10" s="1"/>
      <c r="B10" s="1"/>
      <c r="C10" s="1"/>
      <c r="D10" s="1"/>
      <c r="E10" s="1"/>
      <c r="F10" s="1"/>
      <c r="G10" s="2"/>
      <c r="H10" s="1"/>
      <c r="I10" s="1"/>
    </row>
    <row r="11" spans="1:9">
      <c r="A11" s="1" t="s">
        <v>352</v>
      </c>
      <c r="B11" s="1"/>
      <c r="C11" s="1"/>
      <c r="D11" s="1"/>
      <c r="E11" s="1"/>
      <c r="F11" s="1"/>
      <c r="G11" s="2"/>
      <c r="H11" s="1"/>
      <c r="I11" s="1"/>
    </row>
    <row r="12" spans="1:9">
      <c r="A12" s="220" t="s">
        <v>8</v>
      </c>
      <c r="B12" s="220" t="s">
        <v>9</v>
      </c>
      <c r="C12" s="220" t="s">
        <v>10</v>
      </c>
      <c r="D12" s="220" t="s">
        <v>11</v>
      </c>
      <c r="E12" s="222" t="s">
        <v>12</v>
      </c>
      <c r="F12" s="223"/>
      <c r="G12" s="224" t="s">
        <v>13</v>
      </c>
      <c r="H12" s="226" t="s">
        <v>14</v>
      </c>
      <c r="I12" s="226"/>
    </row>
    <row r="13" spans="1:9">
      <c r="A13" s="221"/>
      <c r="B13" s="221"/>
      <c r="C13" s="221"/>
      <c r="D13" s="221"/>
      <c r="E13" s="6" t="s">
        <v>15</v>
      </c>
      <c r="F13" s="6" t="s">
        <v>16</v>
      </c>
      <c r="G13" s="225"/>
      <c r="H13" s="7" t="s">
        <v>17</v>
      </c>
      <c r="I13" s="7" t="s">
        <v>18</v>
      </c>
    </row>
    <row r="14" spans="1:9" ht="77.25" customHeight="1">
      <c r="A14" s="23">
        <v>1</v>
      </c>
      <c r="B14" s="37">
        <v>525115</v>
      </c>
      <c r="C14" s="38" t="s">
        <v>367</v>
      </c>
      <c r="D14" s="39" t="s">
        <v>353</v>
      </c>
      <c r="E14" s="40"/>
      <c r="F14" s="31"/>
      <c r="G14" s="41">
        <v>10010000</v>
      </c>
      <c r="H14" s="30">
        <f>100/110*'51B.525115'!G14*0%</f>
        <v>0</v>
      </c>
      <c r="I14" s="30">
        <f>100/110*'51B.525115'!G14*0%</f>
        <v>0</v>
      </c>
    </row>
    <row r="15" spans="1:9">
      <c r="A15" s="36"/>
      <c r="B15" s="8"/>
      <c r="C15" s="9" t="s">
        <v>19</v>
      </c>
      <c r="D15" s="6"/>
      <c r="E15" s="8"/>
      <c r="F15" s="8"/>
      <c r="G15" s="10">
        <f>SUM(G14:G14)</f>
        <v>10010000</v>
      </c>
      <c r="H15" s="10">
        <f>SUM(H14:H14)</f>
        <v>0</v>
      </c>
      <c r="I15" s="10">
        <f>SUM(I14:I14)</f>
        <v>0</v>
      </c>
    </row>
    <row r="16" spans="1:9">
      <c r="A16" s="182"/>
      <c r="B16" s="182"/>
      <c r="C16" s="181"/>
      <c r="D16" s="11"/>
      <c r="E16" s="12"/>
      <c r="F16" s="12"/>
      <c r="G16" s="13"/>
      <c r="H16" s="1"/>
      <c r="I16" s="1"/>
    </row>
    <row r="17" spans="1:9" ht="34.5" customHeight="1">
      <c r="A17" s="215" t="s">
        <v>20</v>
      </c>
      <c r="B17" s="215"/>
      <c r="C17" s="215"/>
      <c r="D17" s="215"/>
      <c r="E17" s="215"/>
      <c r="F17" s="215"/>
      <c r="G17" s="215"/>
      <c r="H17" s="215"/>
      <c r="I17" s="215"/>
    </row>
    <row r="18" spans="1:9">
      <c r="A18" s="182"/>
      <c r="B18" s="182"/>
      <c r="C18" s="181"/>
      <c r="D18" s="11"/>
      <c r="E18" s="12"/>
      <c r="F18" s="12"/>
      <c r="G18" s="13"/>
      <c r="H18" s="1"/>
      <c r="I18" s="1"/>
    </row>
    <row r="19" spans="1:9">
      <c r="A19" s="182"/>
      <c r="B19" s="216" t="s">
        <v>21</v>
      </c>
      <c r="C19" s="216"/>
      <c r="D19" s="216"/>
      <c r="E19" s="12"/>
      <c r="F19" s="12"/>
      <c r="G19" s="13"/>
      <c r="H19" s="1"/>
      <c r="I19" s="1"/>
    </row>
    <row r="20" spans="1:9">
      <c r="A20" s="217"/>
      <c r="B20" s="217"/>
      <c r="C20" s="217"/>
      <c r="D20" s="12"/>
      <c r="E20" s="12"/>
      <c r="F20" s="12"/>
      <c r="G20" s="2"/>
      <c r="H20" s="1"/>
      <c r="I20" s="1"/>
    </row>
    <row r="21" spans="1:9">
      <c r="A21" s="2"/>
      <c r="B21" s="2"/>
      <c r="C21" s="182"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sheetPr codeName="Sheet1"/>
  <dimension ref="A1:I56"/>
  <sheetViews>
    <sheetView topLeftCell="A9" workbookViewId="0">
      <selection sqref="A1:I27"/>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2"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19" t="s">
        <v>33</v>
      </c>
      <c r="E7" s="219"/>
      <c r="F7" s="219"/>
      <c r="G7" s="219"/>
      <c r="H7" s="5"/>
      <c r="I7" s="5"/>
    </row>
    <row r="8" spans="1:9">
      <c r="A8" s="1"/>
      <c r="B8" s="1"/>
      <c r="C8" s="1"/>
      <c r="D8" s="1"/>
      <c r="E8" s="1"/>
      <c r="F8" s="1"/>
      <c r="G8" s="2"/>
      <c r="H8" s="1"/>
      <c r="I8" s="1"/>
    </row>
    <row r="9" spans="1:9" ht="66" customHeight="1">
      <c r="A9" s="219" t="s">
        <v>32</v>
      </c>
      <c r="B9" s="219"/>
      <c r="C9" s="219"/>
      <c r="D9" s="219"/>
      <c r="E9" s="219"/>
      <c r="F9" s="219"/>
      <c r="G9" s="219"/>
      <c r="H9" s="219"/>
      <c r="I9" s="219"/>
    </row>
    <row r="10" spans="1:9">
      <c r="A10" s="1"/>
      <c r="B10" s="1"/>
      <c r="C10" s="1"/>
      <c r="D10" s="1"/>
      <c r="E10" s="1"/>
      <c r="F10" s="1"/>
      <c r="G10" s="2"/>
      <c r="H10" s="1"/>
      <c r="I10" s="1"/>
    </row>
    <row r="11" spans="1:9">
      <c r="A11" s="1" t="s">
        <v>34</v>
      </c>
      <c r="B11" s="1"/>
      <c r="C11" s="1"/>
      <c r="D11" s="1"/>
      <c r="E11" s="1"/>
      <c r="F11" s="1"/>
      <c r="G11" s="2"/>
      <c r="H11" s="1"/>
      <c r="I11" s="1"/>
    </row>
    <row r="12" spans="1:9">
      <c r="A12" s="220" t="s">
        <v>8</v>
      </c>
      <c r="B12" s="220" t="s">
        <v>9</v>
      </c>
      <c r="C12" s="220" t="s">
        <v>10</v>
      </c>
      <c r="D12" s="220" t="s">
        <v>11</v>
      </c>
      <c r="E12" s="222" t="s">
        <v>12</v>
      </c>
      <c r="F12" s="223"/>
      <c r="G12" s="224" t="s">
        <v>13</v>
      </c>
      <c r="H12" s="226" t="s">
        <v>14</v>
      </c>
      <c r="I12" s="226"/>
    </row>
    <row r="13" spans="1:9">
      <c r="A13" s="221"/>
      <c r="B13" s="221"/>
      <c r="C13" s="221"/>
      <c r="D13" s="221"/>
      <c r="E13" s="6" t="s">
        <v>15</v>
      </c>
      <c r="F13" s="6" t="s">
        <v>16</v>
      </c>
      <c r="G13" s="225"/>
      <c r="H13" s="7" t="s">
        <v>17</v>
      </c>
      <c r="I13" s="7" t="s">
        <v>18</v>
      </c>
    </row>
    <row r="14" spans="1:9" ht="127.5" customHeight="1">
      <c r="A14" s="116">
        <v>1</v>
      </c>
      <c r="B14" s="32">
        <v>525119</v>
      </c>
      <c r="C14" s="33" t="s">
        <v>306</v>
      </c>
      <c r="D14" s="34" t="s">
        <v>305</v>
      </c>
      <c r="E14" s="117"/>
      <c r="F14" s="118"/>
      <c r="G14" s="35">
        <v>1500000</v>
      </c>
      <c r="H14" s="119"/>
      <c r="I14" s="119"/>
    </row>
    <row r="15" spans="1:9">
      <c r="A15" s="36"/>
      <c r="B15" s="8"/>
      <c r="C15" s="9" t="s">
        <v>19</v>
      </c>
      <c r="D15" s="6"/>
      <c r="E15" s="8"/>
      <c r="F15" s="8"/>
      <c r="G15" s="10">
        <f>SUM(G14:G14)</f>
        <v>1500000</v>
      </c>
      <c r="H15" s="10">
        <f>SUM(H14:H14)</f>
        <v>0</v>
      </c>
      <c r="I15" s="10">
        <f>SUM(I14:I14)</f>
        <v>0</v>
      </c>
    </row>
    <row r="16" spans="1:9">
      <c r="A16" s="43"/>
      <c r="B16" s="43"/>
      <c r="C16" s="42"/>
      <c r="D16" s="11"/>
      <c r="E16" s="12"/>
      <c r="F16" s="12"/>
      <c r="G16" s="13"/>
      <c r="H16" s="1"/>
      <c r="I16" s="1"/>
    </row>
    <row r="17" spans="1:9" ht="42.75" customHeight="1">
      <c r="A17" s="215" t="s">
        <v>20</v>
      </c>
      <c r="B17" s="215"/>
      <c r="C17" s="215"/>
      <c r="D17" s="215"/>
      <c r="E17" s="215"/>
      <c r="F17" s="215"/>
      <c r="G17" s="215"/>
      <c r="H17" s="215"/>
      <c r="I17" s="215"/>
    </row>
    <row r="18" spans="1:9">
      <c r="A18" s="43"/>
      <c r="B18" s="43"/>
      <c r="C18" s="42"/>
      <c r="D18" s="11"/>
      <c r="E18" s="12"/>
      <c r="F18" s="12"/>
      <c r="G18" s="13"/>
      <c r="H18" s="1"/>
      <c r="I18" s="1"/>
    </row>
    <row r="19" spans="1:9">
      <c r="A19" s="43"/>
      <c r="B19" s="216" t="s">
        <v>21</v>
      </c>
      <c r="C19" s="216"/>
      <c r="D19" s="216"/>
      <c r="E19" s="12"/>
      <c r="F19" s="12"/>
      <c r="G19" s="13"/>
      <c r="H19" s="1"/>
      <c r="I19" s="1"/>
    </row>
    <row r="20" spans="1:9">
      <c r="A20" s="217"/>
      <c r="B20" s="217"/>
      <c r="C20" s="217"/>
      <c r="D20" s="12"/>
      <c r="E20" s="12"/>
      <c r="F20" s="12"/>
      <c r="G20" s="2"/>
      <c r="H20" s="1"/>
      <c r="I20" s="1"/>
    </row>
    <row r="21" spans="1:9">
      <c r="A21" s="2"/>
      <c r="B21" s="2"/>
      <c r="C21" s="43" t="s">
        <v>22</v>
      </c>
      <c r="D21" s="2"/>
      <c r="E21" s="14"/>
      <c r="F21" s="14"/>
      <c r="G21" s="14" t="s">
        <v>23</v>
      </c>
      <c r="H21" s="2"/>
      <c r="I21" s="2"/>
    </row>
    <row r="22" spans="1:9">
      <c r="A22" s="2"/>
      <c r="B22" s="2"/>
      <c r="C22" s="15" t="s">
        <v>24</v>
      </c>
      <c r="D22" s="2"/>
      <c r="E22" s="2"/>
      <c r="F22" s="2"/>
      <c r="G22" s="15" t="s">
        <v>25</v>
      </c>
      <c r="H22" s="2"/>
      <c r="I22" s="2"/>
    </row>
    <row r="23" spans="1:9">
      <c r="A23" s="2"/>
      <c r="B23" s="2"/>
      <c r="C23" s="15"/>
      <c r="D23" s="2"/>
      <c r="E23" s="2"/>
      <c r="F23" s="2"/>
      <c r="G23" s="15" t="s">
        <v>26</v>
      </c>
      <c r="H23" s="2"/>
      <c r="I23" s="2"/>
    </row>
    <row r="24" spans="1:9">
      <c r="A24" s="2"/>
      <c r="B24" s="2"/>
      <c r="C24" s="15"/>
      <c r="D24" s="2"/>
      <c r="E24" s="2"/>
      <c r="F24" s="2"/>
      <c r="G24" s="15"/>
      <c r="H24" s="2"/>
      <c r="I24" s="2"/>
    </row>
    <row r="25" spans="1:9">
      <c r="A25" s="2"/>
      <c r="B25" s="2"/>
      <c r="C25" s="1"/>
      <c r="D25" s="2"/>
      <c r="E25" s="16"/>
      <c r="F25" s="17"/>
      <c r="G25" s="15"/>
      <c r="H25" s="2"/>
      <c r="I25" s="2"/>
    </row>
    <row r="26" spans="1:9">
      <c r="A26" s="2"/>
      <c r="B26" s="2"/>
      <c r="C26" s="18" t="s">
        <v>30</v>
      </c>
      <c r="D26" s="2"/>
      <c r="E26" s="2"/>
      <c r="F26" s="2"/>
      <c r="G26" s="19" t="s">
        <v>27</v>
      </c>
      <c r="H26" s="2"/>
      <c r="I26" s="2"/>
    </row>
    <row r="27" spans="1:9">
      <c r="A27" s="2"/>
      <c r="B27" s="2"/>
      <c r="C27" s="20" t="s">
        <v>31</v>
      </c>
      <c r="D27" s="2"/>
      <c r="E27" s="2"/>
      <c r="F27" s="2"/>
      <c r="G27" s="21" t="s">
        <v>28</v>
      </c>
      <c r="H27" s="2"/>
      <c r="I27" s="2"/>
    </row>
    <row r="30" spans="1:9">
      <c r="A30" s="218" t="s">
        <v>0</v>
      </c>
      <c r="B30" s="218"/>
      <c r="C30" s="218"/>
      <c r="D30" s="218"/>
      <c r="E30" s="218"/>
      <c r="F30" s="218"/>
      <c r="G30" s="218"/>
      <c r="H30" s="218"/>
      <c r="I30" s="218"/>
    </row>
    <row r="31" spans="1:9">
      <c r="A31" s="218" t="s">
        <v>1</v>
      </c>
      <c r="B31" s="218"/>
      <c r="C31" s="218"/>
      <c r="D31" s="218"/>
      <c r="E31" s="218"/>
      <c r="F31" s="218"/>
      <c r="G31" s="218"/>
      <c r="H31" s="218"/>
      <c r="I31" s="218"/>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29</v>
      </c>
      <c r="E35" s="1"/>
      <c r="F35" s="1"/>
      <c r="G35" s="2"/>
      <c r="H35" s="1"/>
      <c r="I35" s="1"/>
    </row>
    <row r="36" spans="1:9">
      <c r="A36" s="4" t="s">
        <v>7</v>
      </c>
      <c r="B36" s="4"/>
      <c r="C36" s="4"/>
      <c r="D36" s="219" t="s">
        <v>33</v>
      </c>
      <c r="E36" s="219"/>
      <c r="F36" s="219"/>
      <c r="G36" s="219"/>
      <c r="H36" s="5"/>
      <c r="I36" s="5"/>
    </row>
    <row r="37" spans="1:9">
      <c r="A37" s="1"/>
      <c r="B37" s="1"/>
      <c r="C37" s="1"/>
      <c r="D37" s="1"/>
      <c r="E37" s="1"/>
      <c r="F37" s="1"/>
      <c r="G37" s="2"/>
      <c r="H37" s="1"/>
      <c r="I37" s="1"/>
    </row>
    <row r="38" spans="1:9" ht="57" customHeight="1">
      <c r="A38" s="219" t="s">
        <v>32</v>
      </c>
      <c r="B38" s="219"/>
      <c r="C38" s="219"/>
      <c r="D38" s="219"/>
      <c r="E38" s="219"/>
      <c r="F38" s="219"/>
      <c r="G38" s="219"/>
      <c r="H38" s="219"/>
      <c r="I38" s="219"/>
    </row>
    <row r="39" spans="1:9">
      <c r="A39" s="1"/>
      <c r="B39" s="1"/>
      <c r="C39" s="1"/>
      <c r="D39" s="1"/>
      <c r="E39" s="1"/>
      <c r="F39" s="1"/>
      <c r="G39" s="2"/>
      <c r="H39" s="1"/>
      <c r="I39" s="1"/>
    </row>
    <row r="40" spans="1:9">
      <c r="A40" s="1" t="s">
        <v>34</v>
      </c>
      <c r="B40" s="1"/>
      <c r="C40" s="1"/>
      <c r="D40" s="1"/>
      <c r="E40" s="1"/>
      <c r="F40" s="1"/>
      <c r="G40" s="2"/>
      <c r="H40" s="1"/>
      <c r="I40" s="1"/>
    </row>
    <row r="41" spans="1:9">
      <c r="A41" s="220" t="s">
        <v>8</v>
      </c>
      <c r="B41" s="220" t="s">
        <v>9</v>
      </c>
      <c r="C41" s="220" t="s">
        <v>10</v>
      </c>
      <c r="D41" s="220" t="s">
        <v>11</v>
      </c>
      <c r="E41" s="222" t="s">
        <v>12</v>
      </c>
      <c r="F41" s="223"/>
      <c r="G41" s="224" t="s">
        <v>13</v>
      </c>
      <c r="H41" s="226" t="s">
        <v>14</v>
      </c>
      <c r="I41" s="226"/>
    </row>
    <row r="42" spans="1:9">
      <c r="A42" s="221"/>
      <c r="B42" s="221"/>
      <c r="C42" s="221"/>
      <c r="D42" s="221"/>
      <c r="E42" s="6" t="s">
        <v>15</v>
      </c>
      <c r="F42" s="6" t="s">
        <v>16</v>
      </c>
      <c r="G42" s="225"/>
      <c r="H42" s="7" t="s">
        <v>17</v>
      </c>
      <c r="I42" s="7" t="s">
        <v>18</v>
      </c>
    </row>
    <row r="43" spans="1:9" ht="78" customHeight="1">
      <c r="A43" s="23">
        <v>1</v>
      </c>
      <c r="B43" s="24">
        <v>525112</v>
      </c>
      <c r="C43" s="25"/>
      <c r="D43" s="26"/>
      <c r="E43" s="27"/>
      <c r="F43" s="28"/>
      <c r="G43" s="29"/>
      <c r="H43" s="30">
        <f>100/110*G43*10%</f>
        <v>0</v>
      </c>
      <c r="I43" s="30">
        <f>100/110*G43*1.5%</f>
        <v>0</v>
      </c>
    </row>
    <row r="44" spans="1:9">
      <c r="A44" s="36"/>
      <c r="B44" s="8"/>
      <c r="C44" s="9" t="s">
        <v>19</v>
      </c>
      <c r="D44" s="6"/>
      <c r="E44" s="8"/>
      <c r="F44" s="8"/>
      <c r="G44" s="10">
        <f>SUM(G43:G43)</f>
        <v>0</v>
      </c>
      <c r="H44" s="10">
        <f>SUM(H43:H43)</f>
        <v>0</v>
      </c>
      <c r="I44" s="10">
        <f>SUM(I43:I43)</f>
        <v>0</v>
      </c>
    </row>
    <row r="45" spans="1:9">
      <c r="A45" s="45"/>
      <c r="B45" s="45"/>
      <c r="C45" s="44"/>
      <c r="D45" s="11"/>
      <c r="E45" s="12"/>
      <c r="F45" s="12"/>
      <c r="G45" s="13"/>
      <c r="H45" s="1"/>
      <c r="I45" s="1"/>
    </row>
    <row r="46" spans="1:9" ht="47.25" customHeight="1">
      <c r="A46" s="215" t="s">
        <v>20</v>
      </c>
      <c r="B46" s="215"/>
      <c r="C46" s="215"/>
      <c r="D46" s="215"/>
      <c r="E46" s="215"/>
      <c r="F46" s="215"/>
      <c r="G46" s="215"/>
      <c r="H46" s="215"/>
      <c r="I46" s="215"/>
    </row>
    <row r="47" spans="1:9">
      <c r="A47" s="45"/>
      <c r="B47" s="45"/>
      <c r="C47" s="44"/>
      <c r="D47" s="11"/>
      <c r="E47" s="12"/>
      <c r="F47" s="12"/>
      <c r="G47" s="13"/>
      <c r="H47" s="1"/>
      <c r="I47" s="1"/>
    </row>
    <row r="48" spans="1:9">
      <c r="A48" s="45"/>
      <c r="B48" s="216" t="s">
        <v>21</v>
      </c>
      <c r="C48" s="216"/>
      <c r="D48" s="216"/>
      <c r="E48" s="12"/>
      <c r="F48" s="12"/>
      <c r="G48" s="13"/>
      <c r="H48" s="1"/>
      <c r="I48" s="1"/>
    </row>
    <row r="49" spans="1:9">
      <c r="A49" s="217"/>
      <c r="B49" s="217"/>
      <c r="C49" s="217"/>
      <c r="D49" s="12"/>
      <c r="E49" s="12"/>
      <c r="F49" s="12"/>
      <c r="G49" s="2"/>
      <c r="H49" s="1"/>
      <c r="I49" s="1"/>
    </row>
    <row r="50" spans="1:9">
      <c r="A50" s="2"/>
      <c r="B50" s="2"/>
      <c r="C50" s="45" t="s">
        <v>22</v>
      </c>
      <c r="D50" s="2"/>
      <c r="E50" s="14"/>
      <c r="F50" s="14"/>
      <c r="G50" s="14" t="s">
        <v>23</v>
      </c>
      <c r="H50" s="2"/>
      <c r="I50" s="2"/>
    </row>
    <row r="51" spans="1:9">
      <c r="A51" s="2"/>
      <c r="B51" s="2"/>
      <c r="C51" s="15" t="s">
        <v>24</v>
      </c>
      <c r="D51" s="2"/>
      <c r="E51" s="2"/>
      <c r="F51" s="2"/>
      <c r="G51" s="15" t="s">
        <v>25</v>
      </c>
      <c r="H51" s="2"/>
      <c r="I51" s="2"/>
    </row>
    <row r="52" spans="1:9">
      <c r="A52" s="2"/>
      <c r="B52" s="2"/>
      <c r="C52" s="15"/>
      <c r="D52" s="2"/>
      <c r="E52" s="2"/>
      <c r="F52" s="2"/>
      <c r="G52" s="15" t="s">
        <v>26</v>
      </c>
      <c r="H52" s="2"/>
      <c r="I52" s="2"/>
    </row>
    <row r="53" spans="1:9">
      <c r="A53" s="2"/>
      <c r="B53" s="2"/>
      <c r="C53" s="15"/>
      <c r="D53" s="2"/>
      <c r="E53" s="2"/>
      <c r="F53" s="2"/>
      <c r="G53" s="15"/>
      <c r="H53" s="2"/>
      <c r="I53" s="2"/>
    </row>
    <row r="54" spans="1:9">
      <c r="A54" s="2"/>
      <c r="B54" s="2"/>
      <c r="C54" s="1"/>
      <c r="D54" s="2"/>
      <c r="E54" s="16"/>
      <c r="F54" s="17"/>
      <c r="G54" s="15"/>
      <c r="H54" s="2"/>
      <c r="I54" s="2"/>
    </row>
    <row r="55" spans="1:9">
      <c r="A55" s="2"/>
      <c r="B55" s="2"/>
      <c r="C55" s="18" t="s">
        <v>30</v>
      </c>
      <c r="D55" s="2"/>
      <c r="E55" s="2"/>
      <c r="F55" s="2"/>
      <c r="G55" s="19" t="s">
        <v>27</v>
      </c>
      <c r="H55" s="2"/>
      <c r="I55" s="2"/>
    </row>
    <row r="56" spans="1:9">
      <c r="A56" s="2"/>
      <c r="B56" s="2"/>
      <c r="C56" s="20" t="s">
        <v>31</v>
      </c>
      <c r="D56" s="2"/>
      <c r="E56" s="2"/>
      <c r="F56" s="2"/>
      <c r="G56" s="21" t="s">
        <v>28</v>
      </c>
      <c r="H56" s="2"/>
      <c r="I56" s="2"/>
    </row>
  </sheetData>
  <mergeCells count="28">
    <mergeCell ref="A46:I46"/>
    <mergeCell ref="B48:D48"/>
    <mergeCell ref="A49:C49"/>
    <mergeCell ref="A30:I30"/>
    <mergeCell ref="A31:I31"/>
    <mergeCell ref="D36:G36"/>
    <mergeCell ref="A38:I38"/>
    <mergeCell ref="A41:A42"/>
    <mergeCell ref="B41:B42"/>
    <mergeCell ref="C41:C42"/>
    <mergeCell ref="D41:D42"/>
    <mergeCell ref="E41:F41"/>
    <mergeCell ref="G41:G42"/>
    <mergeCell ref="H41:I41"/>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sheetPr codeName="Sheet7"/>
  <dimension ref="A1:I28"/>
  <sheetViews>
    <sheetView topLeftCell="A10" workbookViewId="0">
      <selection sqref="A1:I28"/>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19" t="s">
        <v>37</v>
      </c>
      <c r="E7" s="219"/>
      <c r="F7" s="219"/>
      <c r="G7" s="219"/>
      <c r="H7" s="5"/>
      <c r="I7" s="5"/>
    </row>
    <row r="8" spans="1:9">
      <c r="A8" s="1"/>
      <c r="B8" s="1"/>
      <c r="C8" s="1"/>
      <c r="D8" s="1"/>
      <c r="E8" s="1"/>
      <c r="F8" s="1"/>
      <c r="G8" s="2"/>
      <c r="H8" s="1"/>
      <c r="I8" s="1"/>
    </row>
    <row r="9" spans="1:9" ht="64.5" customHeight="1">
      <c r="A9" s="219" t="s">
        <v>32</v>
      </c>
      <c r="B9" s="219"/>
      <c r="C9" s="219"/>
      <c r="D9" s="219"/>
      <c r="E9" s="219"/>
      <c r="F9" s="219"/>
      <c r="G9" s="219"/>
      <c r="H9" s="219"/>
      <c r="I9" s="219"/>
    </row>
    <row r="10" spans="1:9">
      <c r="A10" s="1"/>
      <c r="B10" s="1"/>
      <c r="C10" s="1"/>
      <c r="D10" s="1"/>
      <c r="E10" s="1"/>
      <c r="F10" s="1"/>
      <c r="G10" s="2"/>
      <c r="H10" s="1"/>
      <c r="I10" s="1"/>
    </row>
    <row r="11" spans="1:9">
      <c r="A11" s="1" t="s">
        <v>38</v>
      </c>
      <c r="B11" s="1"/>
      <c r="C11" s="1"/>
      <c r="D11" s="1"/>
      <c r="E11" s="1"/>
      <c r="F11" s="1"/>
      <c r="G11" s="2"/>
      <c r="H11" s="1"/>
      <c r="I11" s="1"/>
    </row>
    <row r="12" spans="1:9">
      <c r="A12" s="220" t="s">
        <v>8</v>
      </c>
      <c r="B12" s="220" t="s">
        <v>9</v>
      </c>
      <c r="C12" s="220" t="s">
        <v>10</v>
      </c>
      <c r="D12" s="220" t="s">
        <v>11</v>
      </c>
      <c r="E12" s="222" t="s">
        <v>12</v>
      </c>
      <c r="F12" s="223"/>
      <c r="G12" s="224" t="s">
        <v>13</v>
      </c>
      <c r="H12" s="226" t="s">
        <v>14</v>
      </c>
      <c r="I12" s="226"/>
    </row>
    <row r="13" spans="1:9">
      <c r="A13" s="221"/>
      <c r="B13" s="221"/>
      <c r="C13" s="221"/>
      <c r="D13" s="221"/>
      <c r="E13" s="6" t="s">
        <v>15</v>
      </c>
      <c r="F13" s="6" t="s">
        <v>16</v>
      </c>
      <c r="G13" s="225"/>
      <c r="H13" s="7" t="s">
        <v>17</v>
      </c>
      <c r="I13" s="7" t="s">
        <v>18</v>
      </c>
    </row>
    <row r="14" spans="1:9" ht="114.75" customHeight="1">
      <c r="A14" s="36">
        <v>1</v>
      </c>
      <c r="B14" s="120">
        <v>525112</v>
      </c>
      <c r="C14" s="169" t="s">
        <v>311</v>
      </c>
      <c r="D14" s="122" t="s">
        <v>329</v>
      </c>
      <c r="E14" s="123"/>
      <c r="F14" s="124"/>
      <c r="G14" s="125">
        <v>700000</v>
      </c>
      <c r="H14" s="126">
        <f>G14*100/110*0%</f>
        <v>0</v>
      </c>
      <c r="I14" s="127">
        <v>0</v>
      </c>
    </row>
    <row r="15" spans="1:9" ht="79.5" customHeight="1">
      <c r="A15" s="36">
        <v>2</v>
      </c>
      <c r="B15" s="120">
        <v>525112</v>
      </c>
      <c r="C15" s="121" t="s">
        <v>355</v>
      </c>
      <c r="D15" s="122" t="s">
        <v>354</v>
      </c>
      <c r="E15" s="123"/>
      <c r="F15" s="124"/>
      <c r="G15" s="125">
        <v>5600000</v>
      </c>
      <c r="H15" s="126">
        <f>G15*100/110*10%</f>
        <v>509090.90909090912</v>
      </c>
      <c r="I15" s="127">
        <f>G15*2%</f>
        <v>112000</v>
      </c>
    </row>
    <row r="16" spans="1:9">
      <c r="A16" s="36"/>
      <c r="B16" s="8"/>
      <c r="C16" s="9" t="s">
        <v>19</v>
      </c>
      <c r="D16" s="6"/>
      <c r="E16" s="8"/>
      <c r="F16" s="8"/>
      <c r="G16" s="10">
        <f>SUM(G14:G15)</f>
        <v>6300000</v>
      </c>
      <c r="H16" s="10">
        <f>SUM(H14:H15)</f>
        <v>509090.90909090912</v>
      </c>
      <c r="I16" s="10">
        <f>SUM(I14:I15)</f>
        <v>112000</v>
      </c>
    </row>
    <row r="17" spans="1:9">
      <c r="A17" s="47"/>
      <c r="B17" s="47"/>
      <c r="C17" s="46"/>
      <c r="D17" s="11"/>
      <c r="E17" s="12"/>
      <c r="F17" s="12"/>
      <c r="G17" s="13"/>
      <c r="H17" s="1"/>
      <c r="I17" s="1"/>
    </row>
    <row r="18" spans="1:9" ht="39.75" customHeight="1">
      <c r="A18" s="215" t="s">
        <v>20</v>
      </c>
      <c r="B18" s="215"/>
      <c r="C18" s="215"/>
      <c r="D18" s="215"/>
      <c r="E18" s="215"/>
      <c r="F18" s="215"/>
      <c r="G18" s="215"/>
      <c r="H18" s="215"/>
      <c r="I18" s="215"/>
    </row>
    <row r="19" spans="1:9">
      <c r="A19" s="47"/>
      <c r="B19" s="47"/>
      <c r="C19" s="46"/>
      <c r="D19" s="11"/>
      <c r="E19" s="12"/>
      <c r="F19" s="12"/>
      <c r="G19" s="13"/>
      <c r="H19" s="1"/>
      <c r="I19" s="1"/>
    </row>
    <row r="20" spans="1:9">
      <c r="A20" s="47"/>
      <c r="B20" s="216" t="s">
        <v>21</v>
      </c>
      <c r="C20" s="216"/>
      <c r="D20" s="216"/>
      <c r="E20" s="12"/>
      <c r="F20" s="12"/>
      <c r="G20" s="13"/>
      <c r="H20" s="1"/>
      <c r="I20" s="1"/>
    </row>
    <row r="21" spans="1:9">
      <c r="A21" s="217"/>
      <c r="B21" s="217"/>
      <c r="C21" s="217"/>
      <c r="D21" s="12"/>
      <c r="E21" s="12"/>
      <c r="F21" s="12"/>
      <c r="G21" s="2"/>
      <c r="H21" s="1"/>
      <c r="I21" s="1"/>
    </row>
    <row r="22" spans="1:9">
      <c r="A22" s="2"/>
      <c r="B22" s="2"/>
      <c r="C22" s="47" t="s">
        <v>22</v>
      </c>
      <c r="D22" s="2"/>
      <c r="E22" s="14"/>
      <c r="F22" s="14"/>
      <c r="G22" s="14" t="s">
        <v>23</v>
      </c>
      <c r="H22" s="2"/>
      <c r="I22" s="2"/>
    </row>
    <row r="23" spans="1:9">
      <c r="A23" s="2"/>
      <c r="B23" s="2"/>
      <c r="C23" s="15" t="s">
        <v>24</v>
      </c>
      <c r="D23" s="2"/>
      <c r="E23" s="2"/>
      <c r="F23" s="2"/>
      <c r="G23" s="15" t="s">
        <v>25</v>
      </c>
      <c r="H23" s="2"/>
      <c r="I23" s="2"/>
    </row>
    <row r="24" spans="1:9">
      <c r="A24" s="2"/>
      <c r="B24" s="2"/>
      <c r="D24" s="2"/>
      <c r="E24" s="2"/>
      <c r="F24" s="2"/>
      <c r="G24" s="15" t="s">
        <v>26</v>
      </c>
      <c r="H24" s="2"/>
      <c r="I24" s="2"/>
    </row>
    <row r="25" spans="1:9">
      <c r="A25" s="2"/>
      <c r="B25" s="2"/>
      <c r="D25" s="2"/>
      <c r="E25" s="2"/>
      <c r="F25" s="2"/>
      <c r="H25" s="2"/>
      <c r="I25" s="2"/>
    </row>
    <row r="26" spans="1:9">
      <c r="A26" s="2"/>
      <c r="B26" s="2"/>
      <c r="C26" s="1"/>
      <c r="D26" s="2"/>
      <c r="E26" s="16"/>
      <c r="F26" s="17"/>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A18:I18"/>
    <mergeCell ref="B20:D20"/>
    <mergeCell ref="A21:C21"/>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K61"/>
  <sheetViews>
    <sheetView topLeftCell="A19" workbookViewId="0">
      <selection activeCell="K24" sqref="K24"/>
    </sheetView>
  </sheetViews>
  <sheetFormatPr defaultRowHeight="18.75"/>
  <cols>
    <col min="1" max="1" width="2.59765625" style="22" customWidth="1"/>
    <col min="2" max="2" width="7.69921875" style="22" customWidth="1"/>
    <col min="3" max="3" width="17.5" style="22" customWidth="1"/>
    <col min="4" max="4" width="20.3984375" style="22" customWidth="1"/>
    <col min="5" max="5" width="8.5" style="22" customWidth="1"/>
    <col min="6" max="6" width="2.8984375" style="22" customWidth="1"/>
    <col min="7" max="7" width="9.5" style="22" customWidth="1"/>
    <col min="8" max="9" width="7.796875" style="22" customWidth="1"/>
    <col min="11" max="11" width="12.59765625" bestFit="1" customWidth="1"/>
    <col min="12"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c r="A7" s="4" t="s">
        <v>7</v>
      </c>
      <c r="B7" s="4"/>
      <c r="C7" s="4"/>
      <c r="D7" s="219" t="s">
        <v>309</v>
      </c>
      <c r="E7" s="219"/>
      <c r="F7" s="219"/>
      <c r="G7" s="219"/>
      <c r="H7" s="5"/>
      <c r="I7" s="5"/>
    </row>
    <row r="8" spans="1:9">
      <c r="A8" s="1"/>
      <c r="B8" s="1"/>
      <c r="C8" s="1"/>
      <c r="D8" s="1"/>
      <c r="E8" s="1"/>
      <c r="F8" s="1"/>
      <c r="G8" s="2"/>
      <c r="H8" s="1"/>
      <c r="I8" s="1"/>
    </row>
    <row r="9" spans="1:9" ht="66" customHeight="1">
      <c r="A9" s="219" t="s">
        <v>32</v>
      </c>
      <c r="B9" s="219"/>
      <c r="C9" s="219"/>
      <c r="D9" s="219"/>
      <c r="E9" s="219"/>
      <c r="F9" s="219"/>
      <c r="G9" s="219"/>
      <c r="H9" s="219"/>
      <c r="I9" s="219"/>
    </row>
    <row r="10" spans="1:9">
      <c r="A10" s="1"/>
      <c r="B10" s="1"/>
      <c r="C10" s="1"/>
      <c r="D10" s="1"/>
      <c r="E10" s="1"/>
      <c r="F10" s="1"/>
      <c r="G10" s="2"/>
      <c r="H10" s="1"/>
      <c r="I10" s="1"/>
    </row>
    <row r="11" spans="1:9">
      <c r="A11" s="1" t="s">
        <v>310</v>
      </c>
      <c r="B11" s="1"/>
      <c r="C11" s="1"/>
      <c r="D11" s="1"/>
      <c r="E11" s="1"/>
      <c r="F11" s="1"/>
      <c r="G11" s="2"/>
      <c r="H11" s="1"/>
      <c r="I11" s="1"/>
    </row>
    <row r="12" spans="1:9">
      <c r="A12" s="220" t="s">
        <v>8</v>
      </c>
      <c r="B12" s="220" t="s">
        <v>9</v>
      </c>
      <c r="C12" s="220" t="s">
        <v>10</v>
      </c>
      <c r="D12" s="220" t="s">
        <v>11</v>
      </c>
      <c r="E12" s="222" t="s">
        <v>12</v>
      </c>
      <c r="F12" s="223"/>
      <c r="G12" s="224" t="s">
        <v>13</v>
      </c>
      <c r="H12" s="226" t="s">
        <v>14</v>
      </c>
      <c r="I12" s="226"/>
    </row>
    <row r="13" spans="1:9">
      <c r="A13" s="221"/>
      <c r="B13" s="221"/>
      <c r="C13" s="221"/>
      <c r="D13" s="221"/>
      <c r="E13" s="6" t="s">
        <v>15</v>
      </c>
      <c r="F13" s="6" t="s">
        <v>16</v>
      </c>
      <c r="G13" s="225"/>
      <c r="H13" s="7" t="s">
        <v>17</v>
      </c>
      <c r="I13" s="7" t="s">
        <v>18</v>
      </c>
    </row>
    <row r="14" spans="1:9" ht="91.5" customHeight="1">
      <c r="A14" s="116">
        <v>1</v>
      </c>
      <c r="B14" s="32">
        <v>525115</v>
      </c>
      <c r="C14" s="33" t="s">
        <v>357</v>
      </c>
      <c r="D14" s="34" t="s">
        <v>356</v>
      </c>
      <c r="E14" s="117"/>
      <c r="F14" s="118"/>
      <c r="G14" s="35">
        <v>840000</v>
      </c>
      <c r="H14" s="119"/>
      <c r="I14" s="119"/>
    </row>
    <row r="15" spans="1:9" ht="104.25" customHeight="1">
      <c r="A15" s="116">
        <v>2</v>
      </c>
      <c r="B15" s="32">
        <v>525115</v>
      </c>
      <c r="C15" s="178" t="s">
        <v>358</v>
      </c>
      <c r="D15" s="179" t="s">
        <v>356</v>
      </c>
      <c r="E15" s="117"/>
      <c r="F15" s="118"/>
      <c r="G15" s="180">
        <v>1015000</v>
      </c>
      <c r="H15" s="119"/>
      <c r="I15" s="119"/>
    </row>
    <row r="16" spans="1:9" ht="84" customHeight="1">
      <c r="A16" s="116">
        <v>3</v>
      </c>
      <c r="B16" s="32">
        <v>525115</v>
      </c>
      <c r="C16" s="178" t="s">
        <v>359</v>
      </c>
      <c r="D16" s="179" t="s">
        <v>356</v>
      </c>
      <c r="E16" s="117"/>
      <c r="F16" s="118"/>
      <c r="G16" s="180">
        <v>1320000</v>
      </c>
      <c r="H16" s="119"/>
      <c r="I16" s="119"/>
    </row>
    <row r="17" spans="1:11" ht="74.25" customHeight="1">
      <c r="A17" s="116">
        <v>4</v>
      </c>
      <c r="B17" s="32">
        <v>525115</v>
      </c>
      <c r="C17" s="178" t="s">
        <v>360</v>
      </c>
      <c r="D17" s="179" t="s">
        <v>356</v>
      </c>
      <c r="E17" s="117"/>
      <c r="F17" s="118"/>
      <c r="G17" s="180">
        <v>1320000</v>
      </c>
      <c r="H17" s="119"/>
      <c r="I17" s="119"/>
    </row>
    <row r="18" spans="1:11" ht="73.5" customHeight="1">
      <c r="A18" s="116">
        <v>5</v>
      </c>
      <c r="B18" s="32">
        <v>525115</v>
      </c>
      <c r="C18" s="178" t="s">
        <v>361</v>
      </c>
      <c r="D18" s="179" t="s">
        <v>356</v>
      </c>
      <c r="E18" s="117"/>
      <c r="F18" s="118"/>
      <c r="G18" s="180">
        <v>1320000</v>
      </c>
      <c r="H18" s="119"/>
      <c r="I18" s="119"/>
    </row>
    <row r="19" spans="1:11" ht="73.5" customHeight="1">
      <c r="A19" s="116">
        <v>6</v>
      </c>
      <c r="B19" s="32">
        <v>525115</v>
      </c>
      <c r="C19" s="178" t="s">
        <v>424</v>
      </c>
      <c r="D19" s="179" t="s">
        <v>423</v>
      </c>
      <c r="E19" s="117"/>
      <c r="F19" s="118"/>
      <c r="G19" s="180">
        <v>340000</v>
      </c>
      <c r="H19" s="119"/>
      <c r="I19" s="119"/>
    </row>
    <row r="20" spans="1:11">
      <c r="A20" s="36"/>
      <c r="B20" s="8"/>
      <c r="C20" s="9" t="s">
        <v>19</v>
      </c>
      <c r="D20" s="6"/>
      <c r="E20" s="8"/>
      <c r="F20" s="8"/>
      <c r="G20" s="10">
        <f>SUM(G14:G19)</f>
        <v>6155000</v>
      </c>
      <c r="H20" s="10">
        <f>SUM(H14:H14)</f>
        <v>0</v>
      </c>
      <c r="I20" s="10">
        <f>SUM(I14:I14)</f>
        <v>0</v>
      </c>
    </row>
    <row r="21" spans="1:11">
      <c r="A21" s="166"/>
      <c r="B21" s="166"/>
      <c r="C21" s="165"/>
      <c r="D21" s="11"/>
      <c r="E21" s="12"/>
      <c r="F21" s="12"/>
      <c r="G21" s="13"/>
      <c r="H21" s="1"/>
      <c r="I21" s="1"/>
    </row>
    <row r="22" spans="1:11" ht="42.75" customHeight="1">
      <c r="A22" s="215" t="s">
        <v>20</v>
      </c>
      <c r="B22" s="215"/>
      <c r="C22" s="215"/>
      <c r="D22" s="215"/>
      <c r="E22" s="215"/>
      <c r="F22" s="215"/>
      <c r="G22" s="215"/>
      <c r="H22" s="215"/>
      <c r="I22" s="215"/>
      <c r="K22" s="111">
        <v>2350000</v>
      </c>
    </row>
    <row r="23" spans="1:11">
      <c r="A23" s="166"/>
      <c r="B23" s="166"/>
      <c r="C23" s="165"/>
      <c r="D23" s="11"/>
      <c r="E23" s="12"/>
      <c r="F23" s="12"/>
      <c r="G23" s="13"/>
      <c r="H23" s="1"/>
      <c r="I23" s="1"/>
      <c r="K23" s="110">
        <f>G20-K22</f>
        <v>3805000</v>
      </c>
    </row>
    <row r="24" spans="1:11">
      <c r="A24" s="166"/>
      <c r="B24" s="216" t="s">
        <v>21</v>
      </c>
      <c r="C24" s="216"/>
      <c r="D24" s="216"/>
      <c r="E24" s="12"/>
      <c r="F24" s="12"/>
      <c r="G24" s="13"/>
      <c r="H24" s="1"/>
      <c r="I24" s="1"/>
    </row>
    <row r="25" spans="1:11">
      <c r="A25" s="217"/>
      <c r="B25" s="217"/>
      <c r="C25" s="217"/>
      <c r="D25" s="12"/>
      <c r="E25" s="12"/>
      <c r="F25" s="12"/>
      <c r="G25" s="2"/>
      <c r="H25" s="1"/>
      <c r="I25" s="1"/>
    </row>
    <row r="26" spans="1:11">
      <c r="A26" s="2"/>
      <c r="B26" s="2"/>
      <c r="C26" s="166" t="s">
        <v>22</v>
      </c>
      <c r="D26" s="2"/>
      <c r="E26" s="14"/>
      <c r="F26" s="14"/>
      <c r="G26" s="14" t="s">
        <v>23</v>
      </c>
      <c r="H26" s="2"/>
      <c r="I26" s="2"/>
    </row>
    <row r="27" spans="1:11">
      <c r="A27" s="2"/>
      <c r="B27" s="2"/>
      <c r="C27" s="15" t="s">
        <v>24</v>
      </c>
      <c r="D27" s="2"/>
      <c r="E27" s="2"/>
      <c r="F27" s="2"/>
      <c r="G27" s="15" t="s">
        <v>25</v>
      </c>
      <c r="H27" s="2"/>
      <c r="I27" s="2"/>
    </row>
    <row r="28" spans="1:11">
      <c r="A28" s="2"/>
      <c r="B28" s="2"/>
      <c r="C28" s="15"/>
      <c r="D28" s="2"/>
      <c r="E28" s="2"/>
      <c r="F28" s="2"/>
      <c r="G28" s="15" t="s">
        <v>26</v>
      </c>
      <c r="H28" s="2"/>
      <c r="I28" s="2"/>
    </row>
    <row r="29" spans="1:11">
      <c r="A29" s="2"/>
      <c r="B29" s="2"/>
      <c r="C29" s="15"/>
      <c r="D29" s="2"/>
      <c r="E29" s="2"/>
      <c r="F29" s="2"/>
      <c r="G29" s="15"/>
      <c r="H29" s="2"/>
      <c r="I29" s="2"/>
    </row>
    <row r="30" spans="1:11">
      <c r="A30" s="2"/>
      <c r="B30" s="2"/>
      <c r="C30" s="1"/>
      <c r="D30" s="2"/>
      <c r="E30" s="16"/>
      <c r="F30" s="17"/>
      <c r="G30" s="15"/>
      <c r="H30" s="2"/>
      <c r="I30" s="2"/>
    </row>
    <row r="31" spans="1:11">
      <c r="A31" s="2"/>
      <c r="B31" s="2"/>
      <c r="C31" s="18" t="s">
        <v>30</v>
      </c>
      <c r="D31" s="2"/>
      <c r="E31" s="2"/>
      <c r="F31" s="2"/>
      <c r="G31" s="19" t="s">
        <v>27</v>
      </c>
      <c r="H31" s="2"/>
      <c r="I31" s="2"/>
    </row>
    <row r="32" spans="1:11">
      <c r="A32" s="2"/>
      <c r="B32" s="2"/>
      <c r="C32" s="20" t="s">
        <v>31</v>
      </c>
      <c r="D32" s="2"/>
      <c r="E32" s="2"/>
      <c r="F32" s="2"/>
      <c r="G32" s="21" t="s">
        <v>28</v>
      </c>
      <c r="H32" s="2"/>
      <c r="I32" s="2"/>
    </row>
    <row r="35" spans="1:9">
      <c r="A35" s="218" t="s">
        <v>0</v>
      </c>
      <c r="B35" s="218"/>
      <c r="C35" s="218"/>
      <c r="D35" s="218"/>
      <c r="E35" s="218"/>
      <c r="F35" s="218"/>
      <c r="G35" s="218"/>
      <c r="H35" s="218"/>
      <c r="I35" s="218"/>
    </row>
    <row r="36" spans="1:9">
      <c r="A36" s="218" t="s">
        <v>1</v>
      </c>
      <c r="B36" s="218"/>
      <c r="C36" s="218"/>
      <c r="D36" s="218"/>
      <c r="E36" s="218"/>
      <c r="F36" s="218"/>
      <c r="G36" s="218"/>
      <c r="H36" s="218"/>
      <c r="I36" s="218"/>
    </row>
    <row r="37" spans="1:9">
      <c r="A37" s="1"/>
      <c r="B37" s="1"/>
      <c r="C37" s="1"/>
      <c r="D37" s="1"/>
      <c r="E37" s="1"/>
      <c r="F37" s="1"/>
      <c r="G37" s="2"/>
      <c r="H37" s="1"/>
      <c r="I37" s="1"/>
    </row>
    <row r="38" spans="1:9">
      <c r="A38" s="1" t="s">
        <v>2</v>
      </c>
      <c r="B38" s="1"/>
      <c r="C38" s="1"/>
      <c r="D38" s="3" t="s">
        <v>3</v>
      </c>
      <c r="E38" s="1"/>
      <c r="F38" s="1"/>
      <c r="G38" s="2"/>
      <c r="H38" s="1"/>
      <c r="I38" s="1"/>
    </row>
    <row r="39" spans="1:9">
      <c r="A39" s="1" t="s">
        <v>4</v>
      </c>
      <c r="B39" s="1"/>
      <c r="C39" s="1"/>
      <c r="D39" s="1" t="s">
        <v>5</v>
      </c>
      <c r="E39" s="1"/>
      <c r="F39" s="1"/>
      <c r="G39" s="2"/>
      <c r="H39" s="1"/>
      <c r="I39" s="1"/>
    </row>
    <row r="40" spans="1:9">
      <c r="A40" s="1" t="s">
        <v>6</v>
      </c>
      <c r="B40" s="1"/>
      <c r="C40" s="1"/>
      <c r="D40" s="1" t="s">
        <v>29</v>
      </c>
      <c r="E40" s="1"/>
      <c r="F40" s="1"/>
      <c r="G40" s="2"/>
      <c r="H40" s="1"/>
      <c r="I40" s="1"/>
    </row>
    <row r="41" spans="1:9">
      <c r="A41" s="4" t="s">
        <v>7</v>
      </c>
      <c r="B41" s="4"/>
      <c r="C41" s="4"/>
      <c r="D41" s="219" t="s">
        <v>33</v>
      </c>
      <c r="E41" s="219"/>
      <c r="F41" s="219"/>
      <c r="G41" s="219"/>
      <c r="H41" s="5"/>
      <c r="I41" s="5"/>
    </row>
    <row r="42" spans="1:9">
      <c r="A42" s="1"/>
      <c r="B42" s="1"/>
      <c r="C42" s="1"/>
      <c r="D42" s="1"/>
      <c r="E42" s="1"/>
      <c r="F42" s="1"/>
      <c r="G42" s="2"/>
      <c r="H42" s="1"/>
      <c r="I42" s="1"/>
    </row>
    <row r="43" spans="1:9" ht="57" customHeight="1">
      <c r="A43" s="219" t="s">
        <v>32</v>
      </c>
      <c r="B43" s="219"/>
      <c r="C43" s="219"/>
      <c r="D43" s="219"/>
      <c r="E43" s="219"/>
      <c r="F43" s="219"/>
      <c r="G43" s="219"/>
      <c r="H43" s="219"/>
      <c r="I43" s="219"/>
    </row>
    <row r="44" spans="1:9">
      <c r="A44" s="1"/>
      <c r="B44" s="1"/>
      <c r="C44" s="1"/>
      <c r="D44" s="1"/>
      <c r="E44" s="1"/>
      <c r="F44" s="1"/>
      <c r="G44" s="2"/>
      <c r="H44" s="1"/>
      <c r="I44" s="1"/>
    </row>
    <row r="45" spans="1:9">
      <c r="A45" s="1" t="s">
        <v>34</v>
      </c>
      <c r="B45" s="1"/>
      <c r="C45" s="1"/>
      <c r="D45" s="1"/>
      <c r="E45" s="1"/>
      <c r="F45" s="1"/>
      <c r="G45" s="2"/>
      <c r="H45" s="1"/>
      <c r="I45" s="1"/>
    </row>
    <row r="46" spans="1:9">
      <c r="A46" s="220" t="s">
        <v>8</v>
      </c>
      <c r="B46" s="220" t="s">
        <v>9</v>
      </c>
      <c r="C46" s="220" t="s">
        <v>10</v>
      </c>
      <c r="D46" s="220" t="s">
        <v>11</v>
      </c>
      <c r="E46" s="222" t="s">
        <v>12</v>
      </c>
      <c r="F46" s="223"/>
      <c r="G46" s="224" t="s">
        <v>13</v>
      </c>
      <c r="H46" s="226" t="s">
        <v>14</v>
      </c>
      <c r="I46" s="226"/>
    </row>
    <row r="47" spans="1:9">
      <c r="A47" s="221"/>
      <c r="B47" s="221"/>
      <c r="C47" s="221"/>
      <c r="D47" s="221"/>
      <c r="E47" s="6" t="s">
        <v>15</v>
      </c>
      <c r="F47" s="6" t="s">
        <v>16</v>
      </c>
      <c r="G47" s="225"/>
      <c r="H47" s="7" t="s">
        <v>17</v>
      </c>
      <c r="I47" s="7" t="s">
        <v>18</v>
      </c>
    </row>
    <row r="48" spans="1:9" ht="78" customHeight="1">
      <c r="A48" s="23">
        <v>1</v>
      </c>
      <c r="B48" s="24">
        <v>525112</v>
      </c>
      <c r="C48" s="25"/>
      <c r="D48" s="26"/>
      <c r="E48" s="27"/>
      <c r="F48" s="28"/>
      <c r="G48" s="29"/>
      <c r="H48" s="30">
        <f>100/110*G48*10%</f>
        <v>0</v>
      </c>
      <c r="I48" s="30">
        <f>100/110*G48*1.5%</f>
        <v>0</v>
      </c>
    </row>
    <row r="49" spans="1:9">
      <c r="A49" s="36"/>
      <c r="B49" s="8"/>
      <c r="C49" s="9" t="s">
        <v>19</v>
      </c>
      <c r="D49" s="6"/>
      <c r="E49" s="8"/>
      <c r="F49" s="8"/>
      <c r="G49" s="10">
        <f>SUM(G48:G48)</f>
        <v>0</v>
      </c>
      <c r="H49" s="10">
        <f>SUM(H48:H48)</f>
        <v>0</v>
      </c>
      <c r="I49" s="10">
        <f>SUM(I48:I48)</f>
        <v>0</v>
      </c>
    </row>
    <row r="50" spans="1:9">
      <c r="A50" s="166"/>
      <c r="B50" s="166"/>
      <c r="C50" s="165"/>
      <c r="D50" s="11"/>
      <c r="E50" s="12"/>
      <c r="F50" s="12"/>
      <c r="G50" s="13"/>
      <c r="H50" s="1"/>
      <c r="I50" s="1"/>
    </row>
    <row r="51" spans="1:9" ht="47.25" customHeight="1">
      <c r="A51" s="215" t="s">
        <v>20</v>
      </c>
      <c r="B51" s="215"/>
      <c r="C51" s="215"/>
      <c r="D51" s="215"/>
      <c r="E51" s="215"/>
      <c r="F51" s="215"/>
      <c r="G51" s="215"/>
      <c r="H51" s="215"/>
      <c r="I51" s="215"/>
    </row>
    <row r="52" spans="1:9">
      <c r="A52" s="166"/>
      <c r="B52" s="166"/>
      <c r="C52" s="165"/>
      <c r="D52" s="11"/>
      <c r="E52" s="12"/>
      <c r="F52" s="12"/>
      <c r="G52" s="13"/>
      <c r="H52" s="1"/>
      <c r="I52" s="1"/>
    </row>
    <row r="53" spans="1:9">
      <c r="A53" s="166"/>
      <c r="B53" s="216" t="s">
        <v>21</v>
      </c>
      <c r="C53" s="216"/>
      <c r="D53" s="216"/>
      <c r="E53" s="12"/>
      <c r="F53" s="12"/>
      <c r="G53" s="13"/>
      <c r="H53" s="1"/>
      <c r="I53" s="1"/>
    </row>
    <row r="54" spans="1:9">
      <c r="A54" s="217"/>
      <c r="B54" s="217"/>
      <c r="C54" s="217"/>
      <c r="D54" s="12"/>
      <c r="E54" s="12"/>
      <c r="F54" s="12"/>
      <c r="G54" s="2"/>
      <c r="H54" s="1"/>
      <c r="I54" s="1"/>
    </row>
    <row r="55" spans="1:9">
      <c r="A55" s="2"/>
      <c r="B55" s="2"/>
      <c r="C55" s="166" t="s">
        <v>22</v>
      </c>
      <c r="D55" s="2"/>
      <c r="E55" s="14"/>
      <c r="F55" s="14"/>
      <c r="G55" s="14" t="s">
        <v>23</v>
      </c>
      <c r="H55" s="2"/>
      <c r="I55" s="2"/>
    </row>
    <row r="56" spans="1:9">
      <c r="A56" s="2"/>
      <c r="B56" s="2"/>
      <c r="C56" s="15" t="s">
        <v>24</v>
      </c>
      <c r="D56" s="2"/>
      <c r="E56" s="2"/>
      <c r="F56" s="2"/>
      <c r="G56" s="15" t="s">
        <v>25</v>
      </c>
      <c r="H56" s="2"/>
      <c r="I56" s="2"/>
    </row>
    <row r="57" spans="1:9">
      <c r="A57" s="2"/>
      <c r="B57" s="2"/>
      <c r="C57" s="15"/>
      <c r="D57" s="2"/>
      <c r="E57" s="2"/>
      <c r="F57" s="2"/>
      <c r="G57" s="15" t="s">
        <v>26</v>
      </c>
      <c r="H57" s="2"/>
      <c r="I57" s="2"/>
    </row>
    <row r="58" spans="1:9">
      <c r="A58" s="2"/>
      <c r="B58" s="2"/>
      <c r="C58" s="15"/>
      <c r="D58" s="2"/>
      <c r="E58" s="2"/>
      <c r="F58" s="2"/>
      <c r="G58" s="15"/>
      <c r="H58" s="2"/>
      <c r="I58" s="2"/>
    </row>
    <row r="59" spans="1:9">
      <c r="A59" s="2"/>
      <c r="B59" s="2"/>
      <c r="C59" s="1"/>
      <c r="D59" s="2"/>
      <c r="E59" s="16"/>
      <c r="F59" s="17"/>
      <c r="G59" s="15"/>
      <c r="H59" s="2"/>
      <c r="I59" s="2"/>
    </row>
    <row r="60" spans="1:9">
      <c r="A60" s="2"/>
      <c r="B60" s="2"/>
      <c r="C60" s="18" t="s">
        <v>30</v>
      </c>
      <c r="D60" s="2"/>
      <c r="E60" s="2"/>
      <c r="F60" s="2"/>
      <c r="G60" s="19" t="s">
        <v>27</v>
      </c>
      <c r="H60" s="2"/>
      <c r="I60" s="2"/>
    </row>
    <row r="61" spans="1:9">
      <c r="A61" s="2"/>
      <c r="B61" s="2"/>
      <c r="C61" s="20" t="s">
        <v>31</v>
      </c>
      <c r="D61" s="2"/>
      <c r="E61" s="2"/>
      <c r="F61" s="2"/>
      <c r="G61" s="21" t="s">
        <v>28</v>
      </c>
      <c r="H61" s="2"/>
      <c r="I61" s="2"/>
    </row>
  </sheetData>
  <mergeCells count="28">
    <mergeCell ref="A36:I36"/>
    <mergeCell ref="A1:I1"/>
    <mergeCell ref="A2:I2"/>
    <mergeCell ref="D7:G7"/>
    <mergeCell ref="A9:I9"/>
    <mergeCell ref="A12:A13"/>
    <mergeCell ref="B12:B13"/>
    <mergeCell ref="C12:C13"/>
    <mergeCell ref="D12:D13"/>
    <mergeCell ref="E12:F12"/>
    <mergeCell ref="G12:G13"/>
    <mergeCell ref="H12:I12"/>
    <mergeCell ref="A22:I22"/>
    <mergeCell ref="B24:D24"/>
    <mergeCell ref="A25:C25"/>
    <mergeCell ref="A35:I35"/>
    <mergeCell ref="A51:I51"/>
    <mergeCell ref="B53:D53"/>
    <mergeCell ref="A54:C54"/>
    <mergeCell ref="D41:G41"/>
    <mergeCell ref="A43:I43"/>
    <mergeCell ref="A46:A47"/>
    <mergeCell ref="B46:B47"/>
    <mergeCell ref="C46:C47"/>
    <mergeCell ref="D46:D47"/>
    <mergeCell ref="E46:F46"/>
    <mergeCell ref="G46:G47"/>
    <mergeCell ref="H46:I46"/>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28"/>
  <sheetViews>
    <sheetView topLeftCell="A13" workbookViewId="0">
      <selection sqref="A1:I28"/>
    </sheetView>
  </sheetViews>
  <sheetFormatPr defaultRowHeight="18.75"/>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9.5" style="15" customWidth="1"/>
    <col min="8" max="9" width="7.796875" style="15" customWidth="1"/>
    <col min="11" max="12"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29</v>
      </c>
      <c r="E6" s="1"/>
      <c r="F6" s="1"/>
      <c r="G6" s="2"/>
      <c r="H6" s="1"/>
      <c r="I6" s="1"/>
    </row>
    <row r="7" spans="1:9" ht="18.75" customHeight="1">
      <c r="A7" s="4" t="s">
        <v>7</v>
      </c>
      <c r="B7" s="4"/>
      <c r="C7" s="4"/>
      <c r="D7" s="219" t="s">
        <v>427</v>
      </c>
      <c r="E7" s="219"/>
      <c r="F7" s="219"/>
      <c r="G7" s="219"/>
      <c r="H7" s="5"/>
      <c r="I7" s="5"/>
    </row>
    <row r="8" spans="1:9">
      <c r="A8" s="1"/>
      <c r="B8" s="1"/>
      <c r="C8" s="1"/>
      <c r="D8" s="1"/>
      <c r="E8" s="1"/>
      <c r="F8" s="1"/>
      <c r="G8" s="2"/>
      <c r="H8" s="1"/>
      <c r="I8" s="1"/>
    </row>
    <row r="9" spans="1:9" ht="64.5" customHeight="1">
      <c r="A9" s="219" t="s">
        <v>32</v>
      </c>
      <c r="B9" s="219"/>
      <c r="C9" s="219"/>
      <c r="D9" s="219"/>
      <c r="E9" s="219"/>
      <c r="F9" s="219"/>
      <c r="G9" s="219"/>
      <c r="H9" s="219"/>
      <c r="I9" s="219"/>
    </row>
    <row r="10" spans="1:9">
      <c r="A10" s="1"/>
      <c r="B10" s="1"/>
      <c r="C10" s="1"/>
      <c r="D10" s="1"/>
      <c r="E10" s="1"/>
      <c r="F10" s="1"/>
      <c r="G10" s="2"/>
      <c r="H10" s="1"/>
      <c r="I10" s="1"/>
    </row>
    <row r="11" spans="1:9">
      <c r="A11" s="1" t="s">
        <v>428</v>
      </c>
      <c r="B11" s="1"/>
      <c r="C11" s="1"/>
      <c r="D11" s="1"/>
      <c r="E11" s="1"/>
      <c r="F11" s="1"/>
      <c r="G11" s="2"/>
      <c r="H11" s="1"/>
      <c r="I11" s="1"/>
    </row>
    <row r="12" spans="1:9" ht="18.75" customHeight="1">
      <c r="A12" s="220" t="s">
        <v>8</v>
      </c>
      <c r="B12" s="220" t="s">
        <v>9</v>
      </c>
      <c r="C12" s="220" t="s">
        <v>10</v>
      </c>
      <c r="D12" s="220" t="s">
        <v>11</v>
      </c>
      <c r="E12" s="222" t="s">
        <v>12</v>
      </c>
      <c r="F12" s="223"/>
      <c r="G12" s="224" t="s">
        <v>13</v>
      </c>
      <c r="H12" s="227" t="s">
        <v>14</v>
      </c>
      <c r="I12" s="228"/>
    </row>
    <row r="13" spans="1:9">
      <c r="A13" s="221"/>
      <c r="B13" s="221"/>
      <c r="C13" s="221"/>
      <c r="D13" s="221"/>
      <c r="E13" s="6" t="s">
        <v>15</v>
      </c>
      <c r="F13" s="6" t="s">
        <v>16</v>
      </c>
      <c r="G13" s="225"/>
      <c r="H13" s="7" t="s">
        <v>17</v>
      </c>
      <c r="I13" s="7" t="s">
        <v>18</v>
      </c>
    </row>
    <row r="14" spans="1:9" ht="76.5" customHeight="1">
      <c r="A14" s="36">
        <v>1</v>
      </c>
      <c r="B14" s="120">
        <v>525113</v>
      </c>
      <c r="C14" s="121" t="s">
        <v>302</v>
      </c>
      <c r="D14" s="122" t="s">
        <v>301</v>
      </c>
      <c r="E14" s="123"/>
      <c r="F14" s="124"/>
      <c r="G14" s="125">
        <v>600000</v>
      </c>
      <c r="H14" s="126"/>
      <c r="I14" s="127">
        <f t="shared" ref="I14" si="0">G14*5%</f>
        <v>30000</v>
      </c>
    </row>
    <row r="15" spans="1:9" ht="66" customHeight="1">
      <c r="A15" s="36">
        <v>2</v>
      </c>
      <c r="B15" s="120">
        <v>525113</v>
      </c>
      <c r="C15" s="121" t="s">
        <v>366</v>
      </c>
      <c r="D15" s="122" t="s">
        <v>301</v>
      </c>
      <c r="E15" s="123"/>
      <c r="F15" s="124"/>
      <c r="G15" s="125">
        <v>2700000</v>
      </c>
      <c r="H15" s="126"/>
      <c r="I15" s="127">
        <f>G15*5%</f>
        <v>135000</v>
      </c>
    </row>
    <row r="16" spans="1:9" ht="43.5" customHeight="1">
      <c r="A16" s="36"/>
      <c r="B16" s="8"/>
      <c r="C16" s="9" t="s">
        <v>19</v>
      </c>
      <c r="D16" s="6"/>
      <c r="E16" s="8"/>
      <c r="F16" s="8"/>
      <c r="G16" s="10">
        <f>SUM(G14:G15)</f>
        <v>3300000</v>
      </c>
      <c r="H16" s="10">
        <f>SUM(H14:H15)</f>
        <v>0</v>
      </c>
      <c r="I16" s="10">
        <f>SUM(I14:I15)</f>
        <v>165000</v>
      </c>
    </row>
    <row r="17" spans="1:9">
      <c r="A17" s="115"/>
      <c r="B17" s="115"/>
      <c r="C17" s="114"/>
      <c r="D17" s="11"/>
      <c r="E17" s="12"/>
      <c r="F17" s="12"/>
      <c r="G17" s="13"/>
      <c r="H17" s="1"/>
      <c r="I17" s="1"/>
    </row>
    <row r="18" spans="1:9" ht="39.75" customHeight="1">
      <c r="A18" s="215" t="s">
        <v>20</v>
      </c>
      <c r="B18" s="215"/>
      <c r="C18" s="215"/>
      <c r="D18" s="215"/>
      <c r="E18" s="215"/>
      <c r="F18" s="215"/>
      <c r="G18" s="215"/>
      <c r="H18" s="215"/>
      <c r="I18" s="215"/>
    </row>
    <row r="19" spans="1:9">
      <c r="A19" s="115"/>
      <c r="B19" s="115"/>
      <c r="C19" s="114"/>
      <c r="D19" s="11"/>
      <c r="E19" s="12"/>
      <c r="F19" s="12"/>
      <c r="G19" s="13"/>
      <c r="H19" s="1"/>
      <c r="I19" s="1"/>
    </row>
    <row r="20" spans="1:9">
      <c r="A20" s="115"/>
      <c r="B20" s="216" t="s">
        <v>21</v>
      </c>
      <c r="C20" s="216"/>
      <c r="D20" s="216"/>
      <c r="E20" s="12"/>
      <c r="F20" s="12"/>
      <c r="G20" s="13"/>
      <c r="H20" s="1"/>
      <c r="I20" s="1"/>
    </row>
    <row r="21" spans="1:9">
      <c r="A21" s="217"/>
      <c r="B21" s="217"/>
      <c r="C21" s="217"/>
      <c r="D21" s="12"/>
      <c r="E21" s="12"/>
      <c r="F21" s="12"/>
      <c r="G21" s="2"/>
      <c r="H21" s="1"/>
      <c r="I21" s="1"/>
    </row>
    <row r="22" spans="1:9">
      <c r="A22" s="2"/>
      <c r="B22" s="2"/>
      <c r="C22" s="115" t="s">
        <v>22</v>
      </c>
      <c r="D22" s="2"/>
      <c r="E22" s="14"/>
      <c r="F22" s="14"/>
      <c r="G22" s="14" t="s">
        <v>23</v>
      </c>
      <c r="H22" s="2"/>
      <c r="I22" s="2"/>
    </row>
    <row r="23" spans="1:9">
      <c r="A23" s="2"/>
      <c r="B23" s="2"/>
      <c r="C23" s="15" t="s">
        <v>24</v>
      </c>
      <c r="D23" s="2"/>
      <c r="E23" s="2"/>
      <c r="F23" s="2"/>
      <c r="G23" s="15" t="s">
        <v>25</v>
      </c>
      <c r="H23" s="2"/>
      <c r="I23" s="2"/>
    </row>
    <row r="24" spans="1:9">
      <c r="A24" s="2"/>
      <c r="B24" s="2"/>
      <c r="D24" s="2"/>
      <c r="E24" s="2"/>
      <c r="F24" s="2"/>
      <c r="G24" s="15" t="s">
        <v>26</v>
      </c>
      <c r="H24" s="2"/>
      <c r="I24" s="2"/>
    </row>
    <row r="25" spans="1:9">
      <c r="A25" s="2"/>
      <c r="B25" s="2"/>
      <c r="D25" s="2"/>
      <c r="E25" s="2"/>
      <c r="F25" s="2"/>
      <c r="H25" s="2"/>
      <c r="I25" s="2"/>
    </row>
    <row r="26" spans="1:9">
      <c r="A26" s="2"/>
      <c r="B26" s="2"/>
      <c r="C26" s="1"/>
      <c r="D26" s="2"/>
      <c r="E26" s="16"/>
      <c r="F26" s="17"/>
      <c r="H26" s="2"/>
      <c r="I26" s="2"/>
    </row>
    <row r="27" spans="1:9">
      <c r="A27" s="2"/>
      <c r="B27" s="2"/>
      <c r="C27" s="18" t="s">
        <v>30</v>
      </c>
      <c r="D27" s="2"/>
      <c r="E27" s="2"/>
      <c r="F27" s="2"/>
      <c r="G27" s="19" t="s">
        <v>27</v>
      </c>
      <c r="H27" s="2"/>
      <c r="I27" s="2"/>
    </row>
    <row r="28" spans="1:9">
      <c r="A28" s="2"/>
      <c r="B28" s="2"/>
      <c r="C28" s="20" t="s">
        <v>31</v>
      </c>
      <c r="D28" s="2"/>
      <c r="E28" s="2"/>
      <c r="F28" s="2"/>
      <c r="G28" s="21" t="s">
        <v>28</v>
      </c>
      <c r="H28" s="2"/>
      <c r="I28" s="2"/>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30"/>
  <sheetViews>
    <sheetView topLeftCell="A16" workbookViewId="0">
      <selection activeCell="A18" sqref="A17:XFD18"/>
    </sheetView>
  </sheetViews>
  <sheetFormatPr defaultRowHeight="18.75"/>
  <cols>
    <col min="1" max="1" width="2.59765625" style="15" customWidth="1"/>
    <col min="2" max="2" width="7.69921875" style="15" customWidth="1"/>
    <col min="3" max="3" width="17.5" style="128" customWidth="1"/>
    <col min="4" max="4" width="20.3984375" style="15" customWidth="1"/>
    <col min="5" max="5" width="8.5" style="15" customWidth="1"/>
    <col min="6" max="6" width="2.8984375" style="15" customWidth="1"/>
    <col min="7" max="7" width="9.5" style="15" customWidth="1"/>
    <col min="8" max="9" width="7.796875" style="15" customWidth="1"/>
    <col min="10" max="10" width="9.19921875" bestFit="1" customWidth="1"/>
  </cols>
  <sheetData>
    <row r="1" spans="1:9">
      <c r="A1" s="218" t="s">
        <v>0</v>
      </c>
      <c r="B1" s="218"/>
      <c r="C1" s="218"/>
      <c r="D1" s="218"/>
      <c r="E1" s="218"/>
      <c r="F1" s="218"/>
      <c r="G1" s="218"/>
      <c r="H1" s="218"/>
      <c r="I1" s="218"/>
    </row>
    <row r="2" spans="1:9">
      <c r="A2" s="218" t="s">
        <v>1</v>
      </c>
      <c r="B2" s="218"/>
      <c r="C2" s="218"/>
      <c r="D2" s="218"/>
      <c r="E2" s="218"/>
      <c r="F2" s="218"/>
      <c r="G2" s="218"/>
      <c r="H2" s="218"/>
      <c r="I2" s="218"/>
    </row>
    <row r="3" spans="1:9">
      <c r="A3" s="1"/>
      <c r="B3" s="1"/>
      <c r="C3" s="152"/>
      <c r="D3" s="1"/>
      <c r="E3" s="1"/>
      <c r="F3" s="1"/>
      <c r="G3" s="2"/>
      <c r="H3" s="1"/>
      <c r="I3" s="1"/>
    </row>
    <row r="4" spans="1:9">
      <c r="A4" s="1" t="s">
        <v>2</v>
      </c>
      <c r="B4" s="1"/>
      <c r="C4" s="152"/>
      <c r="D4" s="3" t="s">
        <v>3</v>
      </c>
      <c r="E4" s="1"/>
      <c r="F4" s="1"/>
      <c r="G4" s="2"/>
      <c r="H4" s="1"/>
      <c r="I4" s="1"/>
    </row>
    <row r="5" spans="1:9">
      <c r="A5" s="1" t="s">
        <v>4</v>
      </c>
      <c r="B5" s="1"/>
      <c r="C5" s="152"/>
      <c r="D5" s="1" t="s">
        <v>5</v>
      </c>
      <c r="E5" s="1"/>
      <c r="F5" s="1"/>
      <c r="G5" s="2"/>
      <c r="H5" s="1"/>
      <c r="I5" s="1"/>
    </row>
    <row r="6" spans="1:9">
      <c r="A6" s="1" t="s">
        <v>6</v>
      </c>
      <c r="B6" s="1"/>
      <c r="C6" s="152"/>
      <c r="D6" s="1" t="s">
        <v>29</v>
      </c>
      <c r="E6" s="1"/>
      <c r="F6" s="1"/>
      <c r="G6" s="2"/>
      <c r="H6" s="1"/>
      <c r="I6" s="1"/>
    </row>
    <row r="7" spans="1:9">
      <c r="A7" s="4" t="s">
        <v>7</v>
      </c>
      <c r="B7" s="4"/>
      <c r="C7" s="153"/>
      <c r="D7" s="219" t="s">
        <v>400</v>
      </c>
      <c r="E7" s="219"/>
      <c r="F7" s="219"/>
      <c r="G7" s="219"/>
      <c r="H7" s="5"/>
      <c r="I7" s="5"/>
    </row>
    <row r="8" spans="1:9">
      <c r="A8" s="1"/>
      <c r="B8" s="1"/>
      <c r="C8" s="152"/>
      <c r="D8" s="1"/>
      <c r="E8" s="1"/>
      <c r="F8" s="1"/>
      <c r="G8" s="2"/>
      <c r="H8" s="1"/>
      <c r="I8" s="1"/>
    </row>
    <row r="9" spans="1:9" ht="75.75" customHeight="1">
      <c r="A9" s="219" t="s">
        <v>32</v>
      </c>
      <c r="B9" s="219"/>
      <c r="C9" s="219"/>
      <c r="D9" s="219"/>
      <c r="E9" s="219"/>
      <c r="F9" s="219"/>
      <c r="G9" s="219"/>
      <c r="H9" s="219"/>
      <c r="I9" s="219"/>
    </row>
    <row r="10" spans="1:9">
      <c r="A10" s="1"/>
      <c r="B10" s="1"/>
      <c r="C10" s="152"/>
      <c r="D10" s="1"/>
      <c r="E10" s="1"/>
      <c r="F10" s="1"/>
      <c r="G10" s="2"/>
      <c r="H10" s="1"/>
      <c r="I10" s="1"/>
    </row>
    <row r="11" spans="1:9">
      <c r="A11" s="1" t="s">
        <v>401</v>
      </c>
      <c r="B11" s="1"/>
      <c r="C11" s="152"/>
      <c r="D11" s="1"/>
      <c r="E11" s="1"/>
      <c r="F11" s="1"/>
      <c r="G11" s="2"/>
      <c r="H11" s="1"/>
      <c r="I11" s="1"/>
    </row>
    <row r="12" spans="1:9">
      <c r="A12" s="220" t="s">
        <v>8</v>
      </c>
      <c r="B12" s="220" t="s">
        <v>9</v>
      </c>
      <c r="C12" s="229" t="s">
        <v>10</v>
      </c>
      <c r="D12" s="220" t="s">
        <v>11</v>
      </c>
      <c r="E12" s="222" t="s">
        <v>12</v>
      </c>
      <c r="F12" s="223"/>
      <c r="G12" s="224" t="s">
        <v>13</v>
      </c>
      <c r="H12" s="226" t="s">
        <v>14</v>
      </c>
      <c r="I12" s="226"/>
    </row>
    <row r="13" spans="1:9">
      <c r="A13" s="221"/>
      <c r="B13" s="221"/>
      <c r="C13" s="230"/>
      <c r="D13" s="221"/>
      <c r="E13" s="6" t="s">
        <v>15</v>
      </c>
      <c r="F13" s="6" t="s">
        <v>16</v>
      </c>
      <c r="G13" s="225"/>
      <c r="H13" s="7" t="s">
        <v>17</v>
      </c>
      <c r="I13" s="7" t="s">
        <v>18</v>
      </c>
    </row>
    <row r="14" spans="1:9" ht="102.75" customHeight="1">
      <c r="A14" s="194">
        <v>1</v>
      </c>
      <c r="B14" s="195">
        <v>525115</v>
      </c>
      <c r="C14" s="174" t="s">
        <v>402</v>
      </c>
      <c r="D14" s="175" t="s">
        <v>403</v>
      </c>
      <c r="E14" s="176"/>
      <c r="F14" s="8"/>
      <c r="G14" s="177">
        <v>300000</v>
      </c>
      <c r="H14" s="126"/>
      <c r="I14" s="126"/>
    </row>
    <row r="15" spans="1:9" ht="112.5" customHeight="1">
      <c r="A15" s="194">
        <v>2</v>
      </c>
      <c r="B15" s="195">
        <v>525115</v>
      </c>
      <c r="C15" s="174" t="s">
        <v>404</v>
      </c>
      <c r="D15" s="175" t="s">
        <v>405</v>
      </c>
      <c r="E15" s="176"/>
      <c r="F15" s="8"/>
      <c r="G15" s="177">
        <v>300000</v>
      </c>
      <c r="H15" s="126"/>
      <c r="I15" s="126"/>
    </row>
    <row r="16" spans="1:9" ht="100.5" customHeight="1">
      <c r="A16" s="194">
        <v>3</v>
      </c>
      <c r="B16" s="195">
        <v>525115</v>
      </c>
      <c r="C16" s="174" t="s">
        <v>407</v>
      </c>
      <c r="D16" s="175" t="s">
        <v>406</v>
      </c>
      <c r="E16" s="176"/>
      <c r="F16" s="8"/>
      <c r="G16" s="177">
        <v>300000</v>
      </c>
      <c r="H16" s="126"/>
      <c r="I16" s="126"/>
    </row>
    <row r="17" spans="1:9" ht="99.75" customHeight="1">
      <c r="A17" s="194">
        <v>4</v>
      </c>
      <c r="B17" s="195">
        <v>525115</v>
      </c>
      <c r="C17" s="174" t="s">
        <v>408</v>
      </c>
      <c r="D17" s="175" t="s">
        <v>406</v>
      </c>
      <c r="E17" s="176"/>
      <c r="F17" s="8"/>
      <c r="G17" s="177">
        <v>300000</v>
      </c>
      <c r="H17" s="126"/>
      <c r="I17" s="126"/>
    </row>
    <row r="18" spans="1:9">
      <c r="A18" s="36"/>
      <c r="B18" s="8"/>
      <c r="C18" s="154" t="s">
        <v>19</v>
      </c>
      <c r="D18" s="6"/>
      <c r="E18" s="8"/>
      <c r="F18" s="8"/>
      <c r="G18" s="10">
        <f>SUM(G14:G17)</f>
        <v>1200000</v>
      </c>
      <c r="H18" s="10">
        <f>SUM(H14:H15)</f>
        <v>0</v>
      </c>
      <c r="I18" s="10">
        <f>SUM(I14:I15)</f>
        <v>0</v>
      </c>
    </row>
    <row r="19" spans="1:9">
      <c r="A19" s="190"/>
      <c r="B19" s="190"/>
      <c r="C19" s="155"/>
      <c r="D19" s="11"/>
      <c r="E19" s="12"/>
      <c r="F19" s="12"/>
      <c r="G19" s="13"/>
      <c r="H19" s="1"/>
      <c r="I19" s="1"/>
    </row>
    <row r="20" spans="1:9" ht="42" customHeight="1">
      <c r="A20" s="215" t="s">
        <v>20</v>
      </c>
      <c r="B20" s="215"/>
      <c r="C20" s="215"/>
      <c r="D20" s="215"/>
      <c r="E20" s="215"/>
      <c r="F20" s="215"/>
      <c r="G20" s="215"/>
      <c r="H20" s="215"/>
      <c r="I20" s="215"/>
    </row>
    <row r="21" spans="1:9">
      <c r="A21" s="190"/>
      <c r="B21" s="190"/>
      <c r="C21" s="155"/>
      <c r="D21" s="11"/>
      <c r="E21" s="12"/>
      <c r="F21" s="12"/>
      <c r="G21" s="13"/>
      <c r="H21" s="1"/>
      <c r="I21" s="1"/>
    </row>
    <row r="22" spans="1:9">
      <c r="A22" s="190"/>
      <c r="B22" s="216" t="s">
        <v>21</v>
      </c>
      <c r="C22" s="216"/>
      <c r="D22" s="216"/>
      <c r="E22" s="12"/>
      <c r="F22" s="12"/>
      <c r="G22" s="13"/>
      <c r="H22" s="1"/>
      <c r="I22" s="1"/>
    </row>
    <row r="23" spans="1:9">
      <c r="A23" s="217"/>
      <c r="B23" s="217"/>
      <c r="C23" s="217"/>
      <c r="D23" s="12"/>
      <c r="E23" s="12"/>
      <c r="F23" s="12"/>
      <c r="G23" s="2"/>
      <c r="H23" s="1"/>
      <c r="I23" s="1"/>
    </row>
    <row r="24" spans="1:9">
      <c r="A24" s="2"/>
      <c r="B24" s="2"/>
      <c r="C24" s="156" t="s">
        <v>22</v>
      </c>
      <c r="D24" s="2"/>
      <c r="E24" s="14"/>
      <c r="F24" s="14"/>
      <c r="G24" s="14" t="s">
        <v>23</v>
      </c>
      <c r="H24" s="2"/>
      <c r="I24" s="2"/>
    </row>
    <row r="25" spans="1:9">
      <c r="A25" s="2"/>
      <c r="B25" s="2"/>
      <c r="C25" s="128" t="s">
        <v>24</v>
      </c>
      <c r="D25" s="2"/>
      <c r="E25" s="2"/>
      <c r="F25" s="2"/>
      <c r="G25" s="15" t="s">
        <v>25</v>
      </c>
      <c r="H25" s="2"/>
      <c r="I25" s="2"/>
    </row>
    <row r="26" spans="1:9">
      <c r="A26" s="2"/>
      <c r="B26" s="2"/>
      <c r="D26" s="2"/>
      <c r="E26" s="2"/>
      <c r="F26" s="2"/>
      <c r="G26" s="15" t="s">
        <v>26</v>
      </c>
      <c r="H26" s="2"/>
      <c r="I26" s="2"/>
    </row>
    <row r="27" spans="1:9">
      <c r="A27" s="2"/>
      <c r="B27" s="2"/>
      <c r="D27" s="2"/>
      <c r="E27" s="2"/>
      <c r="F27" s="2"/>
      <c r="H27" s="2"/>
      <c r="I27" s="2"/>
    </row>
    <row r="28" spans="1:9">
      <c r="A28" s="2"/>
      <c r="B28" s="2"/>
      <c r="C28" s="152"/>
      <c r="D28" s="2"/>
      <c r="E28" s="16"/>
      <c r="F28" s="17"/>
      <c r="H28" s="2"/>
      <c r="I28" s="2"/>
    </row>
    <row r="29" spans="1:9">
      <c r="A29" s="2"/>
      <c r="B29" s="2"/>
      <c r="C29" s="157" t="s">
        <v>30</v>
      </c>
      <c r="D29" s="2"/>
      <c r="E29" s="2"/>
      <c r="F29" s="2"/>
      <c r="G29" s="19" t="s">
        <v>27</v>
      </c>
      <c r="H29" s="2"/>
      <c r="I29" s="2"/>
    </row>
    <row r="30" spans="1:9">
      <c r="A30" s="2"/>
      <c r="B30" s="2"/>
      <c r="C30" s="21" t="s">
        <v>31</v>
      </c>
      <c r="D30" s="2"/>
      <c r="E30" s="2"/>
      <c r="F30" s="2"/>
      <c r="G30" s="21" t="s">
        <v>28</v>
      </c>
      <c r="H30" s="2"/>
      <c r="I30" s="2"/>
    </row>
  </sheetData>
  <mergeCells count="14">
    <mergeCell ref="A1:I1"/>
    <mergeCell ref="A2:I2"/>
    <mergeCell ref="A20:I20"/>
    <mergeCell ref="B22:D22"/>
    <mergeCell ref="A23:C23"/>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real</vt:lpstr>
      <vt:lpstr>51B.525112</vt:lpstr>
      <vt:lpstr>51B.525113</vt:lpstr>
      <vt:lpstr>51B.525115</vt:lpstr>
      <vt:lpstr>51B.525119</vt:lpstr>
      <vt:lpstr>52B.525112</vt:lpstr>
      <vt:lpstr>52B.525115</vt:lpstr>
      <vt:lpstr>52BI.525113</vt:lpstr>
      <vt:lpstr>53BB.525115</vt:lpstr>
      <vt:lpstr>53BB.525119</vt:lpstr>
      <vt:lpstr>53BI.525113</vt:lpstr>
      <vt:lpstr>53BI.525115</vt:lpstr>
      <vt:lpstr>53BI.525119</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2020-11-10T07:27:21Z</cp:lastPrinted>
  <dcterms:created xsi:type="dcterms:W3CDTF">2020-01-21T03:26:54Z</dcterms:created>
  <dcterms:modified xsi:type="dcterms:W3CDTF">2020-11-10T08:17:15Z</dcterms:modified>
</cp:coreProperties>
</file>