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120" windowWidth="15360" windowHeight="7425" firstSheet="1" activeTab="7"/>
  </bookViews>
  <sheets>
    <sheet name="051-525115" sheetId="3" r:id="rId1"/>
    <sheet name="051-525113" sheetId="12" r:id="rId2"/>
    <sheet name="052-525119" sheetId="14" r:id="rId3"/>
    <sheet name="053-525113" sheetId="15" r:id="rId4"/>
    <sheet name="053-525115" sheetId="16" r:id="rId5"/>
    <sheet name="blu16" sheetId="21" r:id="rId6"/>
    <sheet name="Reall all komponen" sheetId="20" r:id="rId7"/>
    <sheet name="Sheet1" sheetId="22" r:id="rId8"/>
  </sheets>
  <externalReferences>
    <externalReference r:id="rId9"/>
    <externalReference r:id="rId10"/>
    <externalReference r:id="rId11"/>
    <externalReference r:id="rId12"/>
  </externalReferences>
  <calcPr calcId="124519"/>
</workbook>
</file>

<file path=xl/calcChain.xml><?xml version="1.0" encoding="utf-8"?>
<calcChain xmlns="http://schemas.openxmlformats.org/spreadsheetml/2006/main">
  <c r="AA134" i="22"/>
  <c r="AC134" s="1"/>
  <c r="AB133"/>
  <c r="AA133"/>
  <c r="AC133" s="1"/>
  <c r="AA132"/>
  <c r="AB132" s="1"/>
  <c r="Z131"/>
  <c r="Y131"/>
  <c r="X131"/>
  <c r="W131"/>
  <c r="V131"/>
  <c r="U131"/>
  <c r="T131"/>
  <c r="S131"/>
  <c r="R131"/>
  <c r="Q131"/>
  <c r="P131"/>
  <c r="O131"/>
  <c r="N131"/>
  <c r="M131"/>
  <c r="L131"/>
  <c r="K131"/>
  <c r="J131"/>
  <c r="I131"/>
  <c r="H131"/>
  <c r="G131"/>
  <c r="F131"/>
  <c r="E131"/>
  <c r="D131"/>
  <c r="D136" s="1"/>
  <c r="AB129"/>
  <c r="AA129"/>
  <c r="AC129" s="1"/>
  <c r="AA128"/>
  <c r="AB128" s="1"/>
  <c r="AB127"/>
  <c r="AA127"/>
  <c r="AC127" s="1"/>
  <c r="AA126"/>
  <c r="AC126" s="1"/>
  <c r="F125"/>
  <c r="AA125" s="1"/>
  <c r="AB124"/>
  <c r="AA124"/>
  <c r="AC124" s="1"/>
  <c r="Z123"/>
  <c r="Y123"/>
  <c r="X123"/>
  <c r="W123"/>
  <c r="V123"/>
  <c r="U123"/>
  <c r="T123"/>
  <c r="S123"/>
  <c r="R123"/>
  <c r="Q123"/>
  <c r="P123"/>
  <c r="O123"/>
  <c r="N123"/>
  <c r="M123"/>
  <c r="L123"/>
  <c r="K123"/>
  <c r="J123"/>
  <c r="I123"/>
  <c r="H123"/>
  <c r="G123"/>
  <c r="E123"/>
  <c r="D123"/>
  <c r="AF121"/>
  <c r="AB121"/>
  <c r="AA121"/>
  <c r="AC121" s="1"/>
  <c r="AF120"/>
  <c r="AB120"/>
  <c r="AA120"/>
  <c r="AC120" s="1"/>
  <c r="AF119"/>
  <c r="AB119"/>
  <c r="AA119"/>
  <c r="AC119" s="1"/>
  <c r="AA118"/>
  <c r="AC118" s="1"/>
  <c r="AB117"/>
  <c r="AA117"/>
  <c r="AC117" s="1"/>
  <c r="AA116"/>
  <c r="AB116" s="1"/>
  <c r="AB115"/>
  <c r="AA115"/>
  <c r="AC115" s="1"/>
  <c r="AA114"/>
  <c r="AC114" s="1"/>
  <c r="Z114"/>
  <c r="Y114"/>
  <c r="Y112" s="1"/>
  <c r="X114"/>
  <c r="W114"/>
  <c r="W112" s="1"/>
  <c r="V114"/>
  <c r="U114"/>
  <c r="U112" s="1"/>
  <c r="T114"/>
  <c r="S114"/>
  <c r="S112" s="1"/>
  <c r="R114"/>
  <c r="Q114"/>
  <c r="Q112" s="1"/>
  <c r="P114"/>
  <c r="O114"/>
  <c r="O112" s="1"/>
  <c r="N114"/>
  <c r="M114"/>
  <c r="M112" s="1"/>
  <c r="L114"/>
  <c r="K114"/>
  <c r="K112" s="1"/>
  <c r="J114"/>
  <c r="I114"/>
  <c r="I112" s="1"/>
  <c r="H114"/>
  <c r="G114"/>
  <c r="G112" s="1"/>
  <c r="F114"/>
  <c r="E114"/>
  <c r="E112" s="1"/>
  <c r="D114"/>
  <c r="AB114" s="1"/>
  <c r="AB113"/>
  <c r="Z112"/>
  <c r="X112"/>
  <c r="V112"/>
  <c r="T112"/>
  <c r="R112"/>
  <c r="P112"/>
  <c r="N112"/>
  <c r="L112"/>
  <c r="J112"/>
  <c r="H112"/>
  <c r="D112"/>
  <c r="AB111"/>
  <c r="AA109"/>
  <c r="AB109" s="1"/>
  <c r="AB108"/>
  <c r="AA108"/>
  <c r="AC108" s="1"/>
  <c r="AA107"/>
  <c r="AC107" s="1"/>
  <c r="AB106"/>
  <c r="AA106"/>
  <c r="AC106" s="1"/>
  <c r="AA105"/>
  <c r="AB105" s="1"/>
  <c r="AC104"/>
  <c r="AB104"/>
  <c r="AA104"/>
  <c r="AA103"/>
  <c r="AC103" s="1"/>
  <c r="Z103"/>
  <c r="Y103"/>
  <c r="X103"/>
  <c r="W103"/>
  <c r="V103"/>
  <c r="U103"/>
  <c r="T103"/>
  <c r="S103"/>
  <c r="R103"/>
  <c r="Q103"/>
  <c r="P103"/>
  <c r="O103"/>
  <c r="N103"/>
  <c r="M103"/>
  <c r="L103"/>
  <c r="K103"/>
  <c r="J103"/>
  <c r="I103"/>
  <c r="H103"/>
  <c r="G103"/>
  <c r="F103"/>
  <c r="E103"/>
  <c r="D103"/>
  <c r="AB103" s="1"/>
  <c r="AA101"/>
  <c r="AB101" s="1"/>
  <c r="AB100"/>
  <c r="AA100"/>
  <c r="AC100" s="1"/>
  <c r="AA99"/>
  <c r="AC99" s="1"/>
  <c r="AB98"/>
  <c r="AA98"/>
  <c r="AC98" s="1"/>
  <c r="AA97"/>
  <c r="AC97" s="1"/>
  <c r="Z97"/>
  <c r="Y97"/>
  <c r="X97"/>
  <c r="W97"/>
  <c r="V97"/>
  <c r="U97"/>
  <c r="T97"/>
  <c r="S97"/>
  <c r="R97"/>
  <c r="Q97"/>
  <c r="P97"/>
  <c r="O97"/>
  <c r="N97"/>
  <c r="M97"/>
  <c r="L97"/>
  <c r="K97"/>
  <c r="J97"/>
  <c r="I97"/>
  <c r="H97"/>
  <c r="G97"/>
  <c r="F97"/>
  <c r="E97"/>
  <c r="D97"/>
  <c r="AB97" s="1"/>
  <c r="AA95"/>
  <c r="AC95" s="1"/>
  <c r="AE94"/>
  <c r="AA94"/>
  <c r="AC94" s="1"/>
  <c r="AB93"/>
  <c r="AA93"/>
  <c r="AC93" s="1"/>
  <c r="AA92"/>
  <c r="AC92" s="1"/>
  <c r="Z92"/>
  <c r="Y92"/>
  <c r="X92"/>
  <c r="W92"/>
  <c r="V92"/>
  <c r="U92"/>
  <c r="T92"/>
  <c r="S92"/>
  <c r="R92"/>
  <c r="Q92"/>
  <c r="P92"/>
  <c r="O92"/>
  <c r="N92"/>
  <c r="M92"/>
  <c r="L92"/>
  <c r="K92"/>
  <c r="J92"/>
  <c r="I92"/>
  <c r="H92"/>
  <c r="G92"/>
  <c r="F92"/>
  <c r="E92"/>
  <c r="D92"/>
  <c r="AB92" s="1"/>
  <c r="AI90"/>
  <c r="AG90"/>
  <c r="AH90" s="1"/>
  <c r="AF90"/>
  <c r="AA90"/>
  <c r="AC90" s="1"/>
  <c r="Z90"/>
  <c r="Y90"/>
  <c r="X90"/>
  <c r="W90"/>
  <c r="V90"/>
  <c r="U90"/>
  <c r="T90"/>
  <c r="S90"/>
  <c r="R90"/>
  <c r="Q90"/>
  <c r="P90"/>
  <c r="O90"/>
  <c r="N90"/>
  <c r="M90"/>
  <c r="L90"/>
  <c r="K90"/>
  <c r="J90"/>
  <c r="I90"/>
  <c r="H90"/>
  <c r="G90"/>
  <c r="F90"/>
  <c r="E90"/>
  <c r="D90"/>
  <c r="AB90" s="1"/>
  <c r="AA88"/>
  <c r="AB88" s="1"/>
  <c r="AB87"/>
  <c r="AA87"/>
  <c r="AC87" s="1"/>
  <c r="N86"/>
  <c r="M86"/>
  <c r="D86"/>
  <c r="AA84"/>
  <c r="AB84" s="1"/>
  <c r="AB83"/>
  <c r="AA83"/>
  <c r="AC83" s="1"/>
  <c r="AC82"/>
  <c r="AA82"/>
  <c r="AB82" s="1"/>
  <c r="M82"/>
  <c r="M79" s="1"/>
  <c r="M53" s="1"/>
  <c r="AA81"/>
  <c r="AB81" s="1"/>
  <c r="AE80"/>
  <c r="AA80"/>
  <c r="AB80" s="1"/>
  <c r="Z79"/>
  <c r="Y79"/>
  <c r="X79"/>
  <c r="W79"/>
  <c r="V79"/>
  <c r="U79"/>
  <c r="T79"/>
  <c r="S79"/>
  <c r="R79"/>
  <c r="Q79"/>
  <c r="P79"/>
  <c r="O79"/>
  <c r="N79"/>
  <c r="L79"/>
  <c r="K79"/>
  <c r="J79"/>
  <c r="I79"/>
  <c r="H79"/>
  <c r="G79"/>
  <c r="F79"/>
  <c r="E79"/>
  <c r="D79"/>
  <c r="AC77"/>
  <c r="AB77"/>
  <c r="AA77"/>
  <c r="AA76"/>
  <c r="AB76" s="1"/>
  <c r="AB75"/>
  <c r="AA75"/>
  <c r="AC75" s="1"/>
  <c r="Z74"/>
  <c r="Y74"/>
  <c r="Y137" s="1"/>
  <c r="X74"/>
  <c r="W74"/>
  <c r="V74"/>
  <c r="U74"/>
  <c r="T74"/>
  <c r="S74"/>
  <c r="R74"/>
  <c r="Q74"/>
  <c r="P74"/>
  <c r="O74"/>
  <c r="N74"/>
  <c r="M74"/>
  <c r="L74"/>
  <c r="K74"/>
  <c r="J74"/>
  <c r="I74"/>
  <c r="H74"/>
  <c r="G74"/>
  <c r="F74"/>
  <c r="E74"/>
  <c r="D74"/>
  <c r="AA72"/>
  <c r="AB72" s="1"/>
  <c r="AB71"/>
  <c r="AA71"/>
  <c r="AC71" s="1"/>
  <c r="AC70"/>
  <c r="AA70"/>
  <c r="AB70" s="1"/>
  <c r="AC69"/>
  <c r="AB69"/>
  <c r="AA69"/>
  <c r="AA68"/>
  <c r="AB68" s="1"/>
  <c r="Z67"/>
  <c r="Z53" s="1"/>
  <c r="Y67"/>
  <c r="X67"/>
  <c r="X53" s="1"/>
  <c r="W67"/>
  <c r="V67"/>
  <c r="V53" s="1"/>
  <c r="U67"/>
  <c r="T67"/>
  <c r="T53" s="1"/>
  <c r="S67"/>
  <c r="R67"/>
  <c r="R53" s="1"/>
  <c r="Q67"/>
  <c r="P67"/>
  <c r="P53" s="1"/>
  <c r="O67"/>
  <c r="N67"/>
  <c r="N53" s="1"/>
  <c r="M67"/>
  <c r="L67"/>
  <c r="L53" s="1"/>
  <c r="K67"/>
  <c r="J67"/>
  <c r="J53" s="1"/>
  <c r="I67"/>
  <c r="H67"/>
  <c r="H53" s="1"/>
  <c r="G67"/>
  <c r="F67"/>
  <c r="E67"/>
  <c r="D67"/>
  <c r="M65"/>
  <c r="AA65" s="1"/>
  <c r="AC64"/>
  <c r="AB64"/>
  <c r="AA64"/>
  <c r="AA63"/>
  <c r="AB63" s="1"/>
  <c r="F63"/>
  <c r="AA62"/>
  <c r="AB62" s="1"/>
  <c r="AB61"/>
  <c r="AA61"/>
  <c r="AC61" s="1"/>
  <c r="AC60"/>
  <c r="AA60"/>
  <c r="AB60" s="1"/>
  <c r="M59"/>
  <c r="AA59" s="1"/>
  <c r="F58"/>
  <c r="AA58" s="1"/>
  <c r="AB57"/>
  <c r="AA57"/>
  <c r="AC57" s="1"/>
  <c r="Z56"/>
  <c r="Y56"/>
  <c r="X56"/>
  <c r="W56"/>
  <c r="V56"/>
  <c r="U56"/>
  <c r="T56"/>
  <c r="S56"/>
  <c r="R56"/>
  <c r="Q56"/>
  <c r="P56"/>
  <c r="O56"/>
  <c r="N56"/>
  <c r="M56"/>
  <c r="L56"/>
  <c r="K56"/>
  <c r="J56"/>
  <c r="I56"/>
  <c r="H56"/>
  <c r="G56"/>
  <c r="E56"/>
  <c r="D56"/>
  <c r="Y53"/>
  <c r="W53"/>
  <c r="U53"/>
  <c r="S53"/>
  <c r="Q53"/>
  <c r="O53"/>
  <c r="K53"/>
  <c r="I53"/>
  <c r="G53"/>
  <c r="E53"/>
  <c r="AA51"/>
  <c r="AB51" s="1"/>
  <c r="AB50"/>
  <c r="AA50"/>
  <c r="AC50" s="1"/>
  <c r="AC49"/>
  <c r="AA49"/>
  <c r="AB49" s="1"/>
  <c r="AB48"/>
  <c r="AA48"/>
  <c r="AC48" s="1"/>
  <c r="AA47"/>
  <c r="AB47" s="1"/>
  <c r="AB46"/>
  <c r="AA46"/>
  <c r="AC46" s="1"/>
  <c r="AC45"/>
  <c r="AB45"/>
  <c r="AC44"/>
  <c r="AB44"/>
  <c r="G44"/>
  <c r="AC43"/>
  <c r="AB43"/>
  <c r="F43"/>
  <c r="AC41"/>
  <c r="AA41"/>
  <c r="Z41"/>
  <c r="Y41"/>
  <c r="X41"/>
  <c r="W41"/>
  <c r="V41"/>
  <c r="U41"/>
  <c r="T41"/>
  <c r="S41"/>
  <c r="R41"/>
  <c r="Q41"/>
  <c r="P41"/>
  <c r="O41"/>
  <c r="N41"/>
  <c r="M41"/>
  <c r="L41"/>
  <c r="K41"/>
  <c r="J41"/>
  <c r="I41"/>
  <c r="H41"/>
  <c r="G41"/>
  <c r="F41"/>
  <c r="E41"/>
  <c r="D41"/>
  <c r="AB41" s="1"/>
  <c r="AA39"/>
  <c r="AB39" s="1"/>
  <c r="AA38"/>
  <c r="AB37" s="1"/>
  <c r="AC37"/>
  <c r="AA35"/>
  <c r="AB35" s="1"/>
  <c r="AB34"/>
  <c r="AA34"/>
  <c r="AC34" s="1"/>
  <c r="AC33"/>
  <c r="AA33"/>
  <c r="AB33" s="1"/>
  <c r="AB32"/>
  <c r="AA32"/>
  <c r="AC32" s="1"/>
  <c r="AA31"/>
  <c r="AB31" s="1"/>
  <c r="AB30"/>
  <c r="AA30"/>
  <c r="AC30" s="1"/>
  <c r="AC29"/>
  <c r="AA29"/>
  <c r="AB29" s="1"/>
  <c r="AC28"/>
  <c r="AB28"/>
  <c r="AA28"/>
  <c r="AA27"/>
  <c r="AB27" s="1"/>
  <c r="Z26"/>
  <c r="Y26"/>
  <c r="X26"/>
  <c r="W26"/>
  <c r="V26"/>
  <c r="U26"/>
  <c r="T26"/>
  <c r="S26"/>
  <c r="R26"/>
  <c r="Q26"/>
  <c r="P26"/>
  <c r="O26"/>
  <c r="N26"/>
  <c r="M26"/>
  <c r="L26"/>
  <c r="K26"/>
  <c r="J26"/>
  <c r="I26"/>
  <c r="H26"/>
  <c r="G26"/>
  <c r="F26"/>
  <c r="E26"/>
  <c r="D26"/>
  <c r="AC24"/>
  <c r="AB24"/>
  <c r="AA24"/>
  <c r="AB23"/>
  <c r="AA23"/>
  <c r="AC23" s="1"/>
  <c r="AA22"/>
  <c r="AB22" s="1"/>
  <c r="AC21"/>
  <c r="AA21"/>
  <c r="AB21" s="1"/>
  <c r="AC20"/>
  <c r="AB20"/>
  <c r="AA20"/>
  <c r="AB19"/>
  <c r="AA19"/>
  <c r="AC19" s="1"/>
  <c r="AA18"/>
  <c r="AB18" s="1"/>
  <c r="AC17"/>
  <c r="AA17"/>
  <c r="AB17" s="1"/>
  <c r="AC16"/>
  <c r="AB16"/>
  <c r="AA16"/>
  <c r="AB15"/>
  <c r="AA15"/>
  <c r="AC15" s="1"/>
  <c r="AA14"/>
  <c r="AB14" s="1"/>
  <c r="Z13"/>
  <c r="Z11" s="1"/>
  <c r="Z136" s="1"/>
  <c r="Y13"/>
  <c r="X13"/>
  <c r="W13"/>
  <c r="V13"/>
  <c r="V11" s="1"/>
  <c r="V136" s="1"/>
  <c r="U13"/>
  <c r="T13"/>
  <c r="S13"/>
  <c r="R13"/>
  <c r="R11" s="1"/>
  <c r="R136" s="1"/>
  <c r="Q13"/>
  <c r="P13"/>
  <c r="O13"/>
  <c r="N13"/>
  <c r="N11" s="1"/>
  <c r="N136" s="1"/>
  <c r="M13"/>
  <c r="L13"/>
  <c r="K13"/>
  <c r="J13"/>
  <c r="J11" s="1"/>
  <c r="J136" s="1"/>
  <c r="I13"/>
  <c r="H13"/>
  <c r="G13"/>
  <c r="F13"/>
  <c r="F11" s="1"/>
  <c r="E13"/>
  <c r="D13"/>
  <c r="Y11"/>
  <c r="Y136" s="1"/>
  <c r="X11"/>
  <c r="X136" s="1"/>
  <c r="W11"/>
  <c r="W136" s="1"/>
  <c r="U11"/>
  <c r="U136" s="1"/>
  <c r="T11"/>
  <c r="T136" s="1"/>
  <c r="S11"/>
  <c r="S136" s="1"/>
  <c r="Q11"/>
  <c r="Q136" s="1"/>
  <c r="P11"/>
  <c r="P136" s="1"/>
  <c r="O11"/>
  <c r="O136" s="1"/>
  <c r="M11"/>
  <c r="M136" s="1"/>
  <c r="L11"/>
  <c r="L136" s="1"/>
  <c r="K11"/>
  <c r="K136" s="1"/>
  <c r="I11"/>
  <c r="I136" s="1"/>
  <c r="H11"/>
  <c r="H136" s="1"/>
  <c r="G11"/>
  <c r="G136" s="1"/>
  <c r="E11"/>
  <c r="E136" s="1"/>
  <c r="D11"/>
  <c r="P46" i="16"/>
  <c r="N44"/>
  <c r="O44"/>
  <c r="P44"/>
  <c r="Q44"/>
  <c r="M44"/>
  <c r="N50" i="21"/>
  <c r="P47"/>
  <c r="Q47" s="1"/>
  <c r="O47"/>
  <c r="N47"/>
  <c r="M47"/>
  <c r="L47"/>
  <c r="K47"/>
  <c r="J47"/>
  <c r="I47"/>
  <c r="H47"/>
  <c r="G47"/>
  <c r="F47"/>
  <c r="P46"/>
  <c r="P45"/>
  <c r="Q45" s="1"/>
  <c r="O45"/>
  <c r="N45"/>
  <c r="M45"/>
  <c r="L45"/>
  <c r="L41" s="1"/>
  <c r="K45"/>
  <c r="J45"/>
  <c r="I45"/>
  <c r="H45"/>
  <c r="H41" s="1"/>
  <c r="G45"/>
  <c r="F45"/>
  <c r="P44"/>
  <c r="R43"/>
  <c r="P43"/>
  <c r="Q43" s="1"/>
  <c r="O43"/>
  <c r="N43"/>
  <c r="N41" s="1"/>
  <c r="M43"/>
  <c r="L43"/>
  <c r="K43"/>
  <c r="J43"/>
  <c r="J41" s="1"/>
  <c r="I43"/>
  <c r="H43"/>
  <c r="G43"/>
  <c r="F43"/>
  <c r="F41" s="1"/>
  <c r="O41"/>
  <c r="M41"/>
  <c r="K41"/>
  <c r="K49" s="1"/>
  <c r="I41"/>
  <c r="G41"/>
  <c r="E41"/>
  <c r="E49" s="1"/>
  <c r="D41"/>
  <c r="P39"/>
  <c r="Q39" s="1"/>
  <c r="O39"/>
  <c r="N39"/>
  <c r="M39"/>
  <c r="L39"/>
  <c r="K39"/>
  <c r="J39"/>
  <c r="I39"/>
  <c r="H39"/>
  <c r="G39"/>
  <c r="F39"/>
  <c r="P38"/>
  <c r="P37"/>
  <c r="Q37" s="1"/>
  <c r="O37"/>
  <c r="N37"/>
  <c r="M37"/>
  <c r="L37"/>
  <c r="K37"/>
  <c r="J37"/>
  <c r="I37"/>
  <c r="H37"/>
  <c r="G37"/>
  <c r="F37"/>
  <c r="P36"/>
  <c r="R35"/>
  <c r="P35"/>
  <c r="Q35" s="1"/>
  <c r="O35"/>
  <c r="N35"/>
  <c r="N31" s="1"/>
  <c r="M35"/>
  <c r="L35"/>
  <c r="K35"/>
  <c r="J35"/>
  <c r="J31" s="1"/>
  <c r="I35"/>
  <c r="H35"/>
  <c r="G35"/>
  <c r="F35"/>
  <c r="F31" s="1"/>
  <c r="P34"/>
  <c r="P33"/>
  <c r="Q33" s="1"/>
  <c r="O33"/>
  <c r="N33"/>
  <c r="M33"/>
  <c r="L33"/>
  <c r="L31" s="1"/>
  <c r="K33"/>
  <c r="J33"/>
  <c r="I33"/>
  <c r="H33"/>
  <c r="H31" s="1"/>
  <c r="G33"/>
  <c r="F33"/>
  <c r="O31"/>
  <c r="M31"/>
  <c r="K31"/>
  <c r="I31"/>
  <c r="G31"/>
  <c r="E31"/>
  <c r="D31"/>
  <c r="P29"/>
  <c r="Q29" s="1"/>
  <c r="P28"/>
  <c r="P27"/>
  <c r="Q27" s="1"/>
  <c r="P26"/>
  <c r="Q26" s="1"/>
  <c r="R25"/>
  <c r="Q25"/>
  <c r="P25"/>
  <c r="P24"/>
  <c r="R23"/>
  <c r="Q23"/>
  <c r="P23"/>
  <c r="P22"/>
  <c r="R21"/>
  <c r="Q21"/>
  <c r="P21"/>
  <c r="P19" s="1"/>
  <c r="R19" s="1"/>
  <c r="O19"/>
  <c r="N19"/>
  <c r="M19"/>
  <c r="L19"/>
  <c r="K19"/>
  <c r="J19"/>
  <c r="I19"/>
  <c r="H19"/>
  <c r="G19"/>
  <c r="F19"/>
  <c r="E19"/>
  <c r="D19"/>
  <c r="Q17"/>
  <c r="P17"/>
  <c r="R17" s="1"/>
  <c r="P15"/>
  <c r="Q15" s="1"/>
  <c r="Q13"/>
  <c r="P13"/>
  <c r="R13" s="1"/>
  <c r="O13"/>
  <c r="O11" s="1"/>
  <c r="N13"/>
  <c r="M13"/>
  <c r="M11" s="1"/>
  <c r="L13"/>
  <c r="K13"/>
  <c r="K11" s="1"/>
  <c r="J13"/>
  <c r="I13"/>
  <c r="I11" s="1"/>
  <c r="H13"/>
  <c r="G13"/>
  <c r="G11" s="1"/>
  <c r="F13"/>
  <c r="R11"/>
  <c r="P11"/>
  <c r="N11"/>
  <c r="L11"/>
  <c r="J11"/>
  <c r="H11"/>
  <c r="F11"/>
  <c r="E11"/>
  <c r="D11"/>
  <c r="D49" s="1"/>
  <c r="AB58" i="22" l="1"/>
  <c r="AA56"/>
  <c r="AC58"/>
  <c r="AB125"/>
  <c r="AA123"/>
  <c r="AC123" s="1"/>
  <c r="AC125"/>
  <c r="AB56"/>
  <c r="AB123"/>
  <c r="AG81"/>
  <c r="AF81"/>
  <c r="AB65"/>
  <c r="AC65"/>
  <c r="AB59"/>
  <c r="AC59"/>
  <c r="AB67"/>
  <c r="AB86"/>
  <c r="AC14"/>
  <c r="AC18"/>
  <c r="AC22"/>
  <c r="AC38"/>
  <c r="D53"/>
  <c r="F56"/>
  <c r="F53" s="1"/>
  <c r="F136" s="1"/>
  <c r="AB94"/>
  <c r="AB95"/>
  <c r="AB99"/>
  <c r="AB107"/>
  <c r="AB118"/>
  <c r="F123"/>
  <c r="F112" s="1"/>
  <c r="AB126"/>
  <c r="AB134"/>
  <c r="AA13"/>
  <c r="AC27"/>
  <c r="AC31"/>
  <c r="AC35"/>
  <c r="AB38"/>
  <c r="AC39"/>
  <c r="AC47"/>
  <c r="AC51"/>
  <c r="AC62"/>
  <c r="AC63"/>
  <c r="AC68"/>
  <c r="AC72"/>
  <c r="AA74"/>
  <c r="AC74" s="1"/>
  <c r="AC76"/>
  <c r="AC80"/>
  <c r="AC81"/>
  <c r="AC84"/>
  <c r="AA86"/>
  <c r="AC86" s="1"/>
  <c r="AC88"/>
  <c r="AC101"/>
  <c r="AC105"/>
  <c r="AC109"/>
  <c r="AC116"/>
  <c r="AC128"/>
  <c r="AB131"/>
  <c r="AC132"/>
  <c r="AA26"/>
  <c r="AC26" s="1"/>
  <c r="AA67"/>
  <c r="AC67" s="1"/>
  <c r="AA79"/>
  <c r="AC79" s="1"/>
  <c r="AA131"/>
  <c r="AC131" s="1"/>
  <c r="R15" i="21"/>
  <c r="Q19"/>
  <c r="R39"/>
  <c r="R47"/>
  <c r="Q41"/>
  <c r="Q49" s="1"/>
  <c r="I49"/>
  <c r="F49"/>
  <c r="J49"/>
  <c r="N49"/>
  <c r="G49"/>
  <c r="O49"/>
  <c r="H49"/>
  <c r="L49"/>
  <c r="Q31"/>
  <c r="M49"/>
  <c r="Q11"/>
  <c r="P31"/>
  <c r="R31" s="1"/>
  <c r="R27"/>
  <c r="R29"/>
  <c r="R33"/>
  <c r="R37"/>
  <c r="R45"/>
  <c r="P41"/>
  <c r="AA112" i="22" l="1"/>
  <c r="AB74"/>
  <c r="AC56"/>
  <c r="AA53"/>
  <c r="AC53" s="1"/>
  <c r="AC13"/>
  <c r="AA11"/>
  <c r="AB79"/>
  <c r="AB53"/>
  <c r="AB26"/>
  <c r="AB13"/>
  <c r="P49" i="21"/>
  <c r="R49" s="1"/>
  <c r="R41"/>
  <c r="AC112" i="22" l="1"/>
  <c r="AB112"/>
  <c r="AA136"/>
  <c r="AC136" s="1"/>
  <c r="AC11"/>
  <c r="AB11"/>
  <c r="AB136" s="1"/>
  <c r="H44" i="16"/>
  <c r="J23" i="15" l="1"/>
  <c r="J24" s="1"/>
  <c r="J20" i="12"/>
  <c r="H20"/>
  <c r="J19"/>
  <c r="J18"/>
  <c r="H24" i="15"/>
  <c r="H21" i="14" l="1"/>
  <c r="J17" i="12" l="1"/>
  <c r="J16"/>
  <c r="J15"/>
  <c r="K33" i="16" l="1"/>
  <c r="J17" i="15"/>
  <c r="J18"/>
  <c r="J19"/>
  <c r="J20"/>
  <c r="J16"/>
  <c r="J15"/>
  <c r="AA156" i="20" l="1"/>
  <c r="AC156" s="1"/>
  <c r="AA155"/>
  <c r="AA154"/>
  <c r="AB154" s="1"/>
  <c r="Z153"/>
  <c r="Y153"/>
  <c r="X153"/>
  <c r="W153"/>
  <c r="V153"/>
  <c r="U153"/>
  <c r="T153"/>
  <c r="S153"/>
  <c r="R153"/>
  <c r="Q153"/>
  <c r="P153"/>
  <c r="O153"/>
  <c r="N153"/>
  <c r="M153"/>
  <c r="L153"/>
  <c r="K153"/>
  <c r="J153"/>
  <c r="I153"/>
  <c r="H153"/>
  <c r="G153"/>
  <c r="F153"/>
  <c r="E153"/>
  <c r="D153"/>
  <c r="AB151"/>
  <c r="AA151"/>
  <c r="AC151" s="1"/>
  <c r="AA150"/>
  <c r="AB150" s="1"/>
  <c r="AA149"/>
  <c r="AC149" s="1"/>
  <c r="AA148"/>
  <c r="AC148" s="1"/>
  <c r="F147"/>
  <c r="AA147" s="1"/>
  <c r="AA146"/>
  <c r="AC146" s="1"/>
  <c r="Z145"/>
  <c r="Y145"/>
  <c r="X145"/>
  <c r="W145"/>
  <c r="V145"/>
  <c r="U145"/>
  <c r="T145"/>
  <c r="T134" s="1"/>
  <c r="S145"/>
  <c r="R145"/>
  <c r="Q145"/>
  <c r="P145"/>
  <c r="O145"/>
  <c r="N145"/>
  <c r="M145"/>
  <c r="L145"/>
  <c r="L134" s="1"/>
  <c r="K145"/>
  <c r="J145"/>
  <c r="I145"/>
  <c r="H145"/>
  <c r="G145"/>
  <c r="E145"/>
  <c r="D145"/>
  <c r="AF143"/>
  <c r="AB143"/>
  <c r="AA143"/>
  <c r="AC143" s="1"/>
  <c r="AA142"/>
  <c r="AA141"/>
  <c r="AA140"/>
  <c r="AC140" s="1"/>
  <c r="AA139"/>
  <c r="AC139" s="1"/>
  <c r="AA138"/>
  <c r="AB137"/>
  <c r="AA137"/>
  <c r="AC137" s="1"/>
  <c r="Z136"/>
  <c r="Y136"/>
  <c r="Y134" s="1"/>
  <c r="X136"/>
  <c r="W136"/>
  <c r="V136"/>
  <c r="V134" s="1"/>
  <c r="U136"/>
  <c r="U134" s="1"/>
  <c r="T136"/>
  <c r="S136"/>
  <c r="R136"/>
  <c r="Q136"/>
  <c r="Q134" s="1"/>
  <c r="P136"/>
  <c r="O136"/>
  <c r="N136"/>
  <c r="N134" s="1"/>
  <c r="M136"/>
  <c r="M134" s="1"/>
  <c r="L136"/>
  <c r="K136"/>
  <c r="J136"/>
  <c r="I136"/>
  <c r="I134" s="1"/>
  <c r="H136"/>
  <c r="G136"/>
  <c r="F136"/>
  <c r="E136"/>
  <c r="E134" s="1"/>
  <c r="D136"/>
  <c r="AB135"/>
  <c r="Z134"/>
  <c r="X134"/>
  <c r="R134"/>
  <c r="P134"/>
  <c r="J134"/>
  <c r="H134"/>
  <c r="AB133"/>
  <c r="AA132"/>
  <c r="AB132" s="1"/>
  <c r="P131"/>
  <c r="O131"/>
  <c r="N131"/>
  <c r="M131"/>
  <c r="L131"/>
  <c r="K131"/>
  <c r="J131"/>
  <c r="I131"/>
  <c r="I104" s="1"/>
  <c r="H131"/>
  <c r="G131"/>
  <c r="F131"/>
  <c r="E131"/>
  <c r="D131"/>
  <c r="AA129"/>
  <c r="AC129" s="1"/>
  <c r="AA128"/>
  <c r="AC128" s="1"/>
  <c r="AB127"/>
  <c r="AA127"/>
  <c r="AC127" s="1"/>
  <c r="AA126"/>
  <c r="AB126" s="1"/>
  <c r="AA125"/>
  <c r="AC125" s="1"/>
  <c r="AA124"/>
  <c r="AC124" s="1"/>
  <c r="AA123"/>
  <c r="AA122"/>
  <c r="AB122" s="1"/>
  <c r="AA121"/>
  <c r="AC121" s="1"/>
  <c r="AA120"/>
  <c r="AC120" s="1"/>
  <c r="AB119"/>
  <c r="AA119"/>
  <c r="AC119" s="1"/>
  <c r="AA118"/>
  <c r="AB118" s="1"/>
  <c r="Z117"/>
  <c r="Y117"/>
  <c r="X117"/>
  <c r="W117"/>
  <c r="V117"/>
  <c r="U117"/>
  <c r="U104" s="1"/>
  <c r="T117"/>
  <c r="S117"/>
  <c r="R117"/>
  <c r="Q117"/>
  <c r="Q104" s="1"/>
  <c r="P117"/>
  <c r="O117"/>
  <c r="N117"/>
  <c r="M117"/>
  <c r="L117"/>
  <c r="K117"/>
  <c r="J117"/>
  <c r="I117"/>
  <c r="H117"/>
  <c r="G117"/>
  <c r="F117"/>
  <c r="E117"/>
  <c r="D117"/>
  <c r="AA115"/>
  <c r="AA114"/>
  <c r="AB114" s="1"/>
  <c r="AA113"/>
  <c r="AC113" s="1"/>
  <c r="AA112"/>
  <c r="AC112" s="1"/>
  <c r="Z111"/>
  <c r="Z104" s="1"/>
  <c r="Y111"/>
  <c r="X111"/>
  <c r="W111"/>
  <c r="V111"/>
  <c r="V104" s="1"/>
  <c r="U111"/>
  <c r="T111"/>
  <c r="S111"/>
  <c r="R111"/>
  <c r="R104" s="1"/>
  <c r="Q111"/>
  <c r="P111"/>
  <c r="O111"/>
  <c r="N111"/>
  <c r="N104" s="1"/>
  <c r="M111"/>
  <c r="L111"/>
  <c r="K111"/>
  <c r="J111"/>
  <c r="J104" s="1"/>
  <c r="I111"/>
  <c r="H111"/>
  <c r="G111"/>
  <c r="F111"/>
  <c r="F104" s="1"/>
  <c r="E111"/>
  <c r="D111"/>
  <c r="AA109"/>
  <c r="AC109" s="1"/>
  <c r="AA108"/>
  <c r="AC108" s="1"/>
  <c r="AA107"/>
  <c r="Z106"/>
  <c r="Y106"/>
  <c r="X106"/>
  <c r="W106"/>
  <c r="W104" s="1"/>
  <c r="V106"/>
  <c r="U106"/>
  <c r="T106"/>
  <c r="S106"/>
  <c r="R106"/>
  <c r="Q106"/>
  <c r="P106"/>
  <c r="O106"/>
  <c r="O104" s="1"/>
  <c r="N106"/>
  <c r="M106"/>
  <c r="L106"/>
  <c r="K106"/>
  <c r="K104" s="1"/>
  <c r="J106"/>
  <c r="I106"/>
  <c r="H106"/>
  <c r="G106"/>
  <c r="G104" s="1"/>
  <c r="F106"/>
  <c r="E106"/>
  <c r="D106"/>
  <c r="Y104"/>
  <c r="S104"/>
  <c r="AA102"/>
  <c r="AB102" s="1"/>
  <c r="AB101"/>
  <c r="AA101"/>
  <c r="AC101" s="1"/>
  <c r="N100"/>
  <c r="M100"/>
  <c r="D100"/>
  <c r="AA98"/>
  <c r="AB98" s="1"/>
  <c r="AB97"/>
  <c r="AA97"/>
  <c r="AC97" s="1"/>
  <c r="M96"/>
  <c r="AA96" s="1"/>
  <c r="AA95"/>
  <c r="AB95" s="1"/>
  <c r="AA94"/>
  <c r="Z93"/>
  <c r="Y93"/>
  <c r="X93"/>
  <c r="W93"/>
  <c r="V93"/>
  <c r="U93"/>
  <c r="T93"/>
  <c r="S93"/>
  <c r="R93"/>
  <c r="Q93"/>
  <c r="P93"/>
  <c r="O93"/>
  <c r="N93"/>
  <c r="M93"/>
  <c r="L93"/>
  <c r="K93"/>
  <c r="J93"/>
  <c r="I93"/>
  <c r="H93"/>
  <c r="G93"/>
  <c r="F93"/>
  <c r="E93"/>
  <c r="D93"/>
  <c r="AA91"/>
  <c r="AB91" s="1"/>
  <c r="AA90"/>
  <c r="AC90" s="1"/>
  <c r="AA89"/>
  <c r="AB89" s="1"/>
  <c r="Z88"/>
  <c r="Y88"/>
  <c r="Y159" s="1"/>
  <c r="X88"/>
  <c r="W88"/>
  <c r="V88"/>
  <c r="U88"/>
  <c r="T88"/>
  <c r="S88"/>
  <c r="R88"/>
  <c r="Q88"/>
  <c r="P88"/>
  <c r="O88"/>
  <c r="N88"/>
  <c r="M88"/>
  <c r="L88"/>
  <c r="K88"/>
  <c r="J88"/>
  <c r="I88"/>
  <c r="H88"/>
  <c r="G88"/>
  <c r="F88"/>
  <c r="E88"/>
  <c r="D88"/>
  <c r="AA86"/>
  <c r="AC86" s="1"/>
  <c r="AA85"/>
  <c r="AB85" s="1"/>
  <c r="AB84"/>
  <c r="AA84"/>
  <c r="AC84" s="1"/>
  <c r="AA83"/>
  <c r="AB82"/>
  <c r="AA82"/>
  <c r="AC82" s="1"/>
  <c r="AA81"/>
  <c r="AB81" s="1"/>
  <c r="Z80"/>
  <c r="Y80"/>
  <c r="X80"/>
  <c r="W80"/>
  <c r="V80"/>
  <c r="U80"/>
  <c r="U66" s="1"/>
  <c r="T80"/>
  <c r="S80"/>
  <c r="R80"/>
  <c r="Q80"/>
  <c r="P80"/>
  <c r="O80"/>
  <c r="N80"/>
  <c r="M80"/>
  <c r="L80"/>
  <c r="K80"/>
  <c r="J80"/>
  <c r="I80"/>
  <c r="H80"/>
  <c r="G80"/>
  <c r="F80"/>
  <c r="E80"/>
  <c r="D80"/>
  <c r="M78"/>
  <c r="AA78" s="1"/>
  <c r="AA77"/>
  <c r="AC77" s="1"/>
  <c r="F76"/>
  <c r="AA76" s="1"/>
  <c r="AB76" s="1"/>
  <c r="AA75"/>
  <c r="AB75" s="1"/>
  <c r="AB74"/>
  <c r="AA74"/>
  <c r="AC74" s="1"/>
  <c r="AA73"/>
  <c r="M72"/>
  <c r="F71"/>
  <c r="AA71" s="1"/>
  <c r="AA70"/>
  <c r="Z69"/>
  <c r="Y69"/>
  <c r="X69"/>
  <c r="W69"/>
  <c r="V69"/>
  <c r="U69"/>
  <c r="T69"/>
  <c r="S69"/>
  <c r="S66" s="1"/>
  <c r="R69"/>
  <c r="Q69"/>
  <c r="P69"/>
  <c r="O69"/>
  <c r="N69"/>
  <c r="L69"/>
  <c r="K69"/>
  <c r="K66" s="1"/>
  <c r="J69"/>
  <c r="I69"/>
  <c r="H69"/>
  <c r="G69"/>
  <c r="E69"/>
  <c r="E66" s="1"/>
  <c r="D69"/>
  <c r="W66"/>
  <c r="O66"/>
  <c r="G66"/>
  <c r="AC64"/>
  <c r="AB64"/>
  <c r="AC63"/>
  <c r="AB63"/>
  <c r="AC62"/>
  <c r="AB62"/>
  <c r="AC61"/>
  <c r="AB61"/>
  <c r="AC60"/>
  <c r="AB60"/>
  <c r="AC59"/>
  <c r="AB59"/>
  <c r="AC58"/>
  <c r="AB58"/>
  <c r="AC57"/>
  <c r="AB57"/>
  <c r="AC56"/>
  <c r="AB56"/>
  <c r="AC55"/>
  <c r="AB55"/>
  <c r="G55"/>
  <c r="AC54"/>
  <c r="AB54"/>
  <c r="F54"/>
  <c r="F52" s="1"/>
  <c r="AA52"/>
  <c r="Z52"/>
  <c r="Y52"/>
  <c r="Y11" s="1"/>
  <c r="X52"/>
  <c r="W52"/>
  <c r="V52"/>
  <c r="U52"/>
  <c r="T52"/>
  <c r="S52"/>
  <c r="R52"/>
  <c r="Q52"/>
  <c r="P52"/>
  <c r="O52"/>
  <c r="N52"/>
  <c r="M52"/>
  <c r="M11" s="1"/>
  <c r="L52"/>
  <c r="K52"/>
  <c r="J52"/>
  <c r="I52"/>
  <c r="I11" s="1"/>
  <c r="H52"/>
  <c r="G52"/>
  <c r="E52"/>
  <c r="D52"/>
  <c r="AB52" s="1"/>
  <c r="AA50"/>
  <c r="AC50" s="1"/>
  <c r="AA49"/>
  <c r="AA48"/>
  <c r="AB48" s="1"/>
  <c r="AA47"/>
  <c r="AC47" s="1"/>
  <c r="AA46"/>
  <c r="AC46" s="1"/>
  <c r="AB43"/>
  <c r="AA43"/>
  <c r="AC43" s="1"/>
  <c r="AA41"/>
  <c r="AB41" s="1"/>
  <c r="AA40"/>
  <c r="AC40" s="1"/>
  <c r="AA39"/>
  <c r="AC39" s="1"/>
  <c r="AA38"/>
  <c r="AA37"/>
  <c r="AB37" s="1"/>
  <c r="AA36"/>
  <c r="AC36" s="1"/>
  <c r="AA35"/>
  <c r="AC35" s="1"/>
  <c r="AB34"/>
  <c r="AA34"/>
  <c r="AC34" s="1"/>
  <c r="AA33"/>
  <c r="AB33" s="1"/>
  <c r="AA32"/>
  <c r="Z31"/>
  <c r="Y31"/>
  <c r="X31"/>
  <c r="X11" s="1"/>
  <c r="W31"/>
  <c r="V31"/>
  <c r="U31"/>
  <c r="T31"/>
  <c r="T11" s="1"/>
  <c r="S31"/>
  <c r="R31"/>
  <c r="Q31"/>
  <c r="P31"/>
  <c r="P11" s="1"/>
  <c r="O31"/>
  <c r="N31"/>
  <c r="M31"/>
  <c r="L31"/>
  <c r="L11" s="1"/>
  <c r="K31"/>
  <c r="J31"/>
  <c r="I31"/>
  <c r="H31"/>
  <c r="H11" s="1"/>
  <c r="G31"/>
  <c r="F31"/>
  <c r="E31"/>
  <c r="D31"/>
  <c r="AA29"/>
  <c r="AB29" s="1"/>
  <c r="AA27"/>
  <c r="AA26"/>
  <c r="AC26" s="1"/>
  <c r="AA25"/>
  <c r="AC25" s="1"/>
  <c r="AA24"/>
  <c r="AB24" s="1"/>
  <c r="AB23"/>
  <c r="AA23"/>
  <c r="AC23" s="1"/>
  <c r="AA22"/>
  <c r="AC22" s="1"/>
  <c r="AB20"/>
  <c r="AA20"/>
  <c r="AC20" s="1"/>
  <c r="AA19"/>
  <c r="AB19" s="1"/>
  <c r="AA18"/>
  <c r="AA17"/>
  <c r="AC17" s="1"/>
  <c r="AA16"/>
  <c r="AC16" s="1"/>
  <c r="AA15"/>
  <c r="AB14"/>
  <c r="AA14"/>
  <c r="AC14" s="1"/>
  <c r="Z13"/>
  <c r="Y13"/>
  <c r="X13"/>
  <c r="W13"/>
  <c r="W11" s="1"/>
  <c r="V13"/>
  <c r="U13"/>
  <c r="U11" s="1"/>
  <c r="T13"/>
  <c r="S13"/>
  <c r="S11" s="1"/>
  <c r="R13"/>
  <c r="Q13"/>
  <c r="P13"/>
  <c r="O13"/>
  <c r="O11" s="1"/>
  <c r="N13"/>
  <c r="M13"/>
  <c r="L13"/>
  <c r="K13"/>
  <c r="J13"/>
  <c r="I13"/>
  <c r="H13"/>
  <c r="G13"/>
  <c r="G11" s="1"/>
  <c r="F13"/>
  <c r="E13"/>
  <c r="E11" s="1"/>
  <c r="D13"/>
  <c r="Z11"/>
  <c r="V11"/>
  <c r="R11"/>
  <c r="Q11"/>
  <c r="N11"/>
  <c r="K11"/>
  <c r="J11"/>
  <c r="F11"/>
  <c r="J44" i="16"/>
  <c r="I44"/>
  <c r="H18" i="3"/>
  <c r="AB96" i="20" l="1"/>
  <c r="AC96"/>
  <c r="U158"/>
  <c r="S158"/>
  <c r="AC32"/>
  <c r="AA31"/>
  <c r="AC31" s="1"/>
  <c r="AC38"/>
  <c r="AB38"/>
  <c r="AA72"/>
  <c r="AC72" s="1"/>
  <c r="M69"/>
  <c r="M66" s="1"/>
  <c r="M158" s="1"/>
  <c r="AC115"/>
  <c r="AB115"/>
  <c r="AC18"/>
  <c r="AB18"/>
  <c r="D11"/>
  <c r="AB32"/>
  <c r="AB73"/>
  <c r="AC73"/>
  <c r="AB90"/>
  <c r="AA100"/>
  <c r="AC100" s="1"/>
  <c r="AA106"/>
  <c r="AC106" s="1"/>
  <c r="AB109"/>
  <c r="AB125"/>
  <c r="AC141"/>
  <c r="AF141"/>
  <c r="AB141"/>
  <c r="AB15"/>
  <c r="AA13"/>
  <c r="AC49"/>
  <c r="AB49"/>
  <c r="AC70"/>
  <c r="AB70"/>
  <c r="I66"/>
  <c r="I158" s="1"/>
  <c r="Q66"/>
  <c r="Q158" s="1"/>
  <c r="Y66"/>
  <c r="Y158" s="1"/>
  <c r="AC94"/>
  <c r="AA93"/>
  <c r="AC93" s="1"/>
  <c r="AC107"/>
  <c r="AB107"/>
  <c r="E104"/>
  <c r="E158" s="1"/>
  <c r="M104"/>
  <c r="AC123"/>
  <c r="AB123"/>
  <c r="AB138"/>
  <c r="AA136"/>
  <c r="AC136" s="1"/>
  <c r="AC142"/>
  <c r="AF142"/>
  <c r="AB146"/>
  <c r="AB149"/>
  <c r="D158"/>
  <c r="AC155"/>
  <c r="AB155"/>
  <c r="AC27"/>
  <c r="AB27"/>
  <c r="AB40"/>
  <c r="AB77"/>
  <c r="J66"/>
  <c r="N66"/>
  <c r="R66"/>
  <c r="R158" s="1"/>
  <c r="V66"/>
  <c r="Z66"/>
  <c r="AB83"/>
  <c r="AC83"/>
  <c r="AB94"/>
  <c r="AB142"/>
  <c r="D134"/>
  <c r="H104"/>
  <c r="L104"/>
  <c r="P104"/>
  <c r="T104"/>
  <c r="X104"/>
  <c r="G134"/>
  <c r="G158" s="1"/>
  <c r="K134"/>
  <c r="K158" s="1"/>
  <c r="O134"/>
  <c r="O158" s="1"/>
  <c r="S134"/>
  <c r="W134"/>
  <c r="W158" s="1"/>
  <c r="AB16"/>
  <c r="AB25"/>
  <c r="AB36"/>
  <c r="AB47"/>
  <c r="AC52"/>
  <c r="H66"/>
  <c r="H158" s="1"/>
  <c r="L66"/>
  <c r="P66"/>
  <c r="T66"/>
  <c r="T158" s="1"/>
  <c r="X66"/>
  <c r="X158" s="1"/>
  <c r="AB86"/>
  <c r="AC91"/>
  <c r="AC95"/>
  <c r="AB113"/>
  <c r="AB121"/>
  <c r="AB129"/>
  <c r="AB136"/>
  <c r="AB139"/>
  <c r="AB71"/>
  <c r="AA69"/>
  <c r="AC71"/>
  <c r="L158"/>
  <c r="P158"/>
  <c r="AB147"/>
  <c r="AA145"/>
  <c r="AC145" s="1"/>
  <c r="AC147"/>
  <c r="AB145"/>
  <c r="AB78"/>
  <c r="AC78"/>
  <c r="AB111"/>
  <c r="J158"/>
  <c r="N158"/>
  <c r="V158"/>
  <c r="Z158"/>
  <c r="AB72"/>
  <c r="AB17"/>
  <c r="AB22"/>
  <c r="AB26"/>
  <c r="AB35"/>
  <c r="AB39"/>
  <c r="AB46"/>
  <c r="AB50"/>
  <c r="D66"/>
  <c r="F69"/>
  <c r="F66" s="1"/>
  <c r="D104"/>
  <c r="AB108"/>
  <c r="AA111"/>
  <c r="AB112"/>
  <c r="AB120"/>
  <c r="AB124"/>
  <c r="AB128"/>
  <c r="AB140"/>
  <c r="F145"/>
  <c r="F134" s="1"/>
  <c r="AB148"/>
  <c r="AB156"/>
  <c r="AC15"/>
  <c r="AC19"/>
  <c r="AC24"/>
  <c r="AC29"/>
  <c r="AC33"/>
  <c r="AC37"/>
  <c r="AC41"/>
  <c r="AC48"/>
  <c r="AC75"/>
  <c r="AC76"/>
  <c r="AC81"/>
  <c r="AC85"/>
  <c r="AC89"/>
  <c r="AC98"/>
  <c r="AC102"/>
  <c r="AC114"/>
  <c r="AC118"/>
  <c r="AC122"/>
  <c r="AC126"/>
  <c r="AC132"/>
  <c r="AC138"/>
  <c r="AC150"/>
  <c r="AC154"/>
  <c r="AA80"/>
  <c r="AC80" s="1"/>
  <c r="AA88"/>
  <c r="AC88" s="1"/>
  <c r="AA117"/>
  <c r="AC117" s="1"/>
  <c r="AA131"/>
  <c r="AC131" s="1"/>
  <c r="AA153"/>
  <c r="AC153" s="1"/>
  <c r="AC13" l="1"/>
  <c r="AA11"/>
  <c r="AC11" s="1"/>
  <c r="F158"/>
  <c r="AB88"/>
  <c r="AB13"/>
  <c r="AB100"/>
  <c r="AB93"/>
  <c r="AB106"/>
  <c r="AB31"/>
  <c r="AB153"/>
  <c r="AA134"/>
  <c r="AB80"/>
  <c r="AB117"/>
  <c r="AC69"/>
  <c r="AA66"/>
  <c r="AC111"/>
  <c r="AA104"/>
  <c r="AC104" s="1"/>
  <c r="AB66"/>
  <c r="AB131"/>
  <c r="AB69"/>
  <c r="AB11" l="1"/>
  <c r="AC134"/>
  <c r="AB134"/>
  <c r="AC66"/>
  <c r="AA158"/>
  <c r="AC158" s="1"/>
  <c r="AB104"/>
  <c r="I21" i="14"/>
  <c r="J21"/>
  <c r="AB158" i="20" l="1"/>
  <c r="I20" i="12"/>
</calcChain>
</file>

<file path=xl/sharedStrings.xml><?xml version="1.0" encoding="utf-8"?>
<sst xmlns="http://schemas.openxmlformats.org/spreadsheetml/2006/main" count="996" uniqueCount="291">
  <si>
    <t>SURAT PERNYATAAN TANGGUNG JAWAB BELANJA</t>
  </si>
  <si>
    <t>Nomor :</t>
  </si>
  <si>
    <t>1.</t>
  </si>
  <si>
    <t>Kode Satuan Kerja</t>
  </si>
  <si>
    <t>: 632242</t>
  </si>
  <si>
    <t>2.</t>
  </si>
  <si>
    <t>Nama Satuan Kerja</t>
  </si>
  <si>
    <t>: Politeknik Kesehatan Kemenkes Semarang</t>
  </si>
  <si>
    <t>3.</t>
  </si>
  <si>
    <t>Tanggal/No. DIPA</t>
  </si>
  <si>
    <t>: 12 November 2019 / No SP DIPA-024.12.2.632242/2020</t>
  </si>
  <si>
    <t>4.</t>
  </si>
  <si>
    <t>Klasifikasi Anggaran</t>
  </si>
  <si>
    <t>Yang bertanda tangan di bawah ini atas nama Kuasa Pengguna Anggaran Politeknik Kesehatan Kementerian Kesehatan Semarang, menyatakan bahwa saya bertanggung jawab secara formal dan material atas segala pengeluaran yang telah dibayar lunas oleh Bendahara Pengeluaran kepada yang berhak menerima serta kebenaran perhitungan dan setoran pajak yang telah dipungut atas pembayaran tersebut dengan perincian sebagai berikut :</t>
  </si>
  <si>
    <t>No</t>
  </si>
  <si>
    <t>AKUN</t>
  </si>
  <si>
    <t>Penerima</t>
  </si>
  <si>
    <t>Uraian</t>
  </si>
  <si>
    <t>Bukti</t>
  </si>
  <si>
    <t>Jumlah</t>
  </si>
  <si>
    <t>Pajak yang dipungut Bendahara Pengeluaran</t>
  </si>
  <si>
    <t>Tanggal</t>
  </si>
  <si>
    <t>Nomor</t>
  </si>
  <si>
    <t>PPN</t>
  </si>
  <si>
    <t>PPh</t>
  </si>
  <si>
    <t>a</t>
  </si>
  <si>
    <t>b</t>
  </si>
  <si>
    <t>c</t>
  </si>
  <si>
    <t>d</t>
  </si>
  <si>
    <t>e</t>
  </si>
  <si>
    <t>f</t>
  </si>
  <si>
    <t>g</t>
  </si>
  <si>
    <t>h</t>
  </si>
  <si>
    <t>i</t>
  </si>
  <si>
    <t>j</t>
  </si>
  <si>
    <t>JUMLAH</t>
  </si>
  <si>
    <t>Copy bukti pengeluaran anggaran dan copy bukti setoran pajak (SSP/BPN) tersebut di atas disimpan oleh Program Pascasarjana dan aslinya disimpan oleh Kuasa Pengguna Anggaran untuk kelengkapan administrasi dan pemeriksaan aparat pengawasan fungsional.</t>
  </si>
  <si>
    <t>Demikian Surat pernyataan ini dibuat dengan sebenarnya.</t>
  </si>
  <si>
    <t xml:space="preserve">Semarang, </t>
  </si>
  <si>
    <t>Pejabat Pembuat Komitmen</t>
  </si>
  <si>
    <t>Bendahara Pengeluaran</t>
  </si>
  <si>
    <t>Politeknik Kesehatan Semarang</t>
  </si>
  <si>
    <t>Jeffri Ardiyanto,M.App.Sc</t>
  </si>
  <si>
    <t>Wahyu Dwi Nuryanti</t>
  </si>
  <si>
    <t>NIP. 197306141995031001</t>
  </si>
  <si>
    <t>NIP. 198612042014022002</t>
  </si>
  <si>
    <t>REALISASI DIPA BLU</t>
  </si>
  <si>
    <t>PROGRAM PASCASARJANA</t>
  </si>
  <si>
    <t>POLTEKKES KEMENKES SEMARANG</t>
  </si>
  <si>
    <t xml:space="preserve"> TAHUN 2020</t>
  </si>
  <si>
    <t>KODE /AKUN</t>
  </si>
  <si>
    <t>PROGRAM / KEGIATAN</t>
  </si>
  <si>
    <t>BLU</t>
  </si>
  <si>
    <t>PAGU</t>
  </si>
  <si>
    <t>Februari</t>
  </si>
  <si>
    <t>Maret</t>
  </si>
  <si>
    <t>April</t>
  </si>
  <si>
    <t>Mei</t>
  </si>
  <si>
    <t>Juni</t>
  </si>
  <si>
    <t>Juli</t>
  </si>
  <si>
    <t>September</t>
  </si>
  <si>
    <t>Oktober</t>
  </si>
  <si>
    <t>November</t>
  </si>
  <si>
    <t>Desember</t>
  </si>
  <si>
    <t>SALDO</t>
  </si>
  <si>
    <t>PERSENTASE</t>
  </si>
  <si>
    <t>5034.501</t>
  </si>
  <si>
    <t>Pendidikan Tenaga Kesehatan</t>
  </si>
  <si>
    <t>Mahasiswa yang dididik pada Jurusan Kebidanan</t>
  </si>
  <si>
    <t>051</t>
  </si>
  <si>
    <t xml:space="preserve">Pelaksanaan Persiapan </t>
  </si>
  <si>
    <t>%</t>
  </si>
  <si>
    <t>BZ</t>
  </si>
  <si>
    <t>Program Magister Terapan Kesehatan</t>
  </si>
  <si>
    <t>Belanja Jasa</t>
  </si>
  <si>
    <t>Belanja Barang</t>
  </si>
  <si>
    <t xml:space="preserve">Belanja Perjalanan </t>
  </si>
  <si>
    <t>052</t>
  </si>
  <si>
    <t>Pembelajaran Teori dan Praktikum</t>
  </si>
  <si>
    <t>PROGRAM MAGISTER TERAPAN</t>
  </si>
  <si>
    <t>Belanja Perjalanan</t>
  </si>
  <si>
    <t>Belanja Penyediaan Barang dan Jasa BLU Lainnya</t>
  </si>
  <si>
    <t>Belanja Barang Persediaan Lainnya</t>
  </si>
  <si>
    <t>053</t>
  </si>
  <si>
    <t>Praktek Kerja Lapangan</t>
  </si>
  <si>
    <t>PROGRAM MAGISTER TERAPAN KES</t>
  </si>
  <si>
    <t>525112</t>
  </si>
  <si>
    <t>054</t>
  </si>
  <si>
    <t>Pelaksanaan Ujian</t>
  </si>
  <si>
    <t>TOTAL</t>
  </si>
  <si>
    <t>An. Ketua Program Pasca Sarjana</t>
  </si>
  <si>
    <t>Asisten II</t>
  </si>
  <si>
    <t>Poltekkes Kemenkes Semarang</t>
  </si>
  <si>
    <t>Dr. Melyana Nurul Widyawati,S.SiT,M.Kes</t>
  </si>
  <si>
    <t>NIP. 197909032002122002</t>
  </si>
  <si>
    <t>Januari</t>
  </si>
  <si>
    <t>Agustus</t>
  </si>
  <si>
    <t xml:space="preserve">September </t>
  </si>
  <si>
    <t>5034.501.002</t>
  </si>
  <si>
    <t>- Honor narasumber workshop monitoring evaluasi dan penyusunan LAKIP</t>
  </si>
  <si>
    <t>- Honor Narasumber Penyusunan RPS dan Modul Pembelajaran</t>
  </si>
  <si>
    <t>- Honor Narasumber Pengenalan Kehidupan Kampus Mahasiswa Baru</t>
  </si>
  <si>
    <t>- Honor narasumber perlatihan softskill mahasiswa baru</t>
  </si>
  <si>
    <t>- Honor narasumber workshop monitoring evaluasi renstra renop</t>
  </si>
  <si>
    <t>- Honor narasumber workshop digitalisasi dokumen pascasarjana</t>
  </si>
  <si>
    <t>- Honor Narasumber workshop Academic Peer Review smt Genap</t>
  </si>
  <si>
    <t>- Honor Narasumber workshop Academic Peer Review smt Ganjil</t>
  </si>
  <si>
    <t>- Honor narasumber workshop realisasi program double degree pascasarjana</t>
  </si>
  <si>
    <t>- Honor workshop penyusunan kurikulum double degree</t>
  </si>
  <si>
    <t>-honor workshop finalisasi kurikulum doktor terapan dan sp-1 keperawatan</t>
  </si>
  <si>
    <t>- Honor narasumber workshop Akreditasi 9 Kriteria</t>
  </si>
  <si>
    <t>- Honor workshop pengenalan teknology virtual reality dan augmented reality untuk pembelajaran praktek</t>
  </si>
  <si>
    <t>- honor narasumber Workshop mutu tesis dan kedisiplinan</t>
  </si>
  <si>
    <t xml:space="preserve">- honor Narasumber Workshop Pengembangan HELTI </t>
  </si>
  <si>
    <t xml:space="preserve">- honor narasumber workshop monev visi misi program pascasarjana </t>
  </si>
  <si>
    <t>- Cetak Brosur Sosialisasi dan promosi Program Studi</t>
  </si>
  <si>
    <t>- Cetak MMT Sosialisasi dan Promosi Program Studi</t>
  </si>
  <si>
    <t>- Konsumsi Workshop Penyusunan RPS dan Modul Pembelajaran</t>
  </si>
  <si>
    <t>- Konsumsi Narasumber Pengenalan Kehidupan Kampus Mahasiswa Baru</t>
  </si>
  <si>
    <t>- Konsumsi Rapat Persiapan dan Evaluasi PBM</t>
  </si>
  <si>
    <t>- Rapat Persiapan Sipenmaru</t>
  </si>
  <si>
    <t>- Konsumsi monitoring evaluasi renstra renop</t>
  </si>
  <si>
    <t>- Konsumsi Workshop Monitoring Evaluasi dan Penyusunan LAKIP</t>
  </si>
  <si>
    <t>- Konsumsi workshop digitalisasi dokumen pascasarjana</t>
  </si>
  <si>
    <t>- Konsumsi workshop academic Peer review semester genap</t>
  </si>
  <si>
    <t>- Konsumsi workshop academic peer review semester ganjil</t>
  </si>
  <si>
    <t>- Konsumsi workshop realisasi program double degree pascasarjana</t>
  </si>
  <si>
    <t>- Konsumsi Workshop Penyusunan Kurikulum, Double Degree</t>
  </si>
  <si>
    <t xml:space="preserve">- Konsumsi workshop Finalisasi Kurikulum Doktor Terapan dan Sp-1 Keperawatan </t>
  </si>
  <si>
    <t>- Konsumsi wkroshop peningkatan borang akreditasi</t>
  </si>
  <si>
    <t>- konsumsi workshop pengenalan teknlologi cirtual reality dan augmented reality untuk pembelajaran praktek</t>
  </si>
  <si>
    <t>Konsumsi workshop monev visi misi program apscasarjana</t>
  </si>
  <si>
    <t>Konsumsi workshop peningkatan HELTI</t>
  </si>
  <si>
    <t>- konsumsi Workshop mutu tesis dan kedisiplinan</t>
  </si>
  <si>
    <t>Sosialisasi dan Promosi Program Studi</t>
  </si>
  <si>
    <r>
      <t xml:space="preserve">- </t>
    </r>
    <r>
      <rPr>
        <sz val="10"/>
        <color indexed="8"/>
        <rFont val="Cambria"/>
        <family val="1"/>
      </rPr>
      <t>Uang Harian Kegiatan Sosialisasi dan promosi Program Studi</t>
    </r>
  </si>
  <si>
    <t>- Transport Kegiatan Sosialisasi dan promosi Program Studi</t>
  </si>
  <si>
    <t>- Tiket Pesawat Kegiatan Sosialisasi dan Promosi Program Studi</t>
  </si>
  <si>
    <t>- Uang harian workshop digitalisasi dokumen pascasarjana</t>
  </si>
  <si>
    <t>-  Transport Workshop digitalisasi dokumen pascasarjana</t>
  </si>
  <si>
    <t xml:space="preserve">- Uang harian workshop realisasi program double degree pascasarjana </t>
  </si>
  <si>
    <t>- Transport workshop realisasi program double degree pascasarjana</t>
  </si>
  <si>
    <t>- Uang harian finalisasi kurikulum Doktor terapan dan Sp-1 Keperawatan</t>
  </si>
  <si>
    <t xml:space="preserve">-  Uang harian workshop mutu tesis dan kedisiplinan </t>
  </si>
  <si>
    <t>- Transport workshop mutu tesis dan kedisiplinan</t>
  </si>
  <si>
    <t>- Konsumsi Kuliah Umum</t>
  </si>
  <si>
    <t>- Cetak MMT Kuliah Pakar</t>
  </si>
  <si>
    <t>- Konsumsi Snack Rapat Koordinasi PBM</t>
  </si>
  <si>
    <t>- Konsumsi Snack Kegiatan Yudisium</t>
  </si>
  <si>
    <t>- Cetak Buku Bimbingan Konseling</t>
  </si>
  <si>
    <t>- Cetak Dokumen Penjaminan Mutu</t>
  </si>
  <si>
    <t>- Cetak Buku Bimbingan Akademik</t>
  </si>
  <si>
    <t xml:space="preserve">- Cetak Modul Mata Ajar Smt Gasal </t>
  </si>
  <si>
    <t>- Cetak Modul Mata Ajar Smt Genap</t>
  </si>
  <si>
    <t>- Honor Pembimbing Akademik</t>
  </si>
  <si>
    <t>- Narasumber Kuliah Umum</t>
  </si>
  <si>
    <t>- Honor DTT Lektor</t>
  </si>
  <si>
    <t>- Honor DTT Guru Besar</t>
  </si>
  <si>
    <t>- honor Narasumber Visitting profesor</t>
  </si>
  <si>
    <t>- Honor narasumber seminar ilmiah</t>
  </si>
  <si>
    <t>- Transport Narasumber Kuliah Umum</t>
  </si>
  <si>
    <t>- Transport DTT Luar Provinsi</t>
  </si>
  <si>
    <t>- Transport Dalam Kota DTT</t>
  </si>
  <si>
    <t>- Bantuan Penerbitan HKI</t>
  </si>
  <si>
    <t>- Bantuan Biaya Kepesertaan Seminar/ pelatihan</t>
  </si>
  <si>
    <t>- Biaya Pelangganan Kuliah Online</t>
  </si>
  <si>
    <t>- Biaya Build up teknologi virtual reality dan augmented reality untuk pembalajaran praktek</t>
  </si>
  <si>
    <t>- Biaya berlangganan jurnal online</t>
  </si>
  <si>
    <t>Belanja Barang Persediaan Lainnya - BLU</t>
  </si>
  <si>
    <t>- Belanja Bahan Alat Tulis Kantor</t>
  </si>
  <si>
    <t>- belanja Bahan Praktek</t>
  </si>
  <si>
    <t>- Konsumsi Rapat Persiapan Praktek Kerja Lapangan</t>
  </si>
  <si>
    <t>- Konsumsi Penyerahan dan Penarikan PKL</t>
  </si>
  <si>
    <t>- Cetak Buku Panduan PKL</t>
  </si>
  <si>
    <t xml:space="preserve">- Honor Pembimbing Praktek Kerja Lapangan </t>
  </si>
  <si>
    <t xml:space="preserve">- Honor Penguji Ujian Praktek Kerja Lapangan </t>
  </si>
  <si>
    <t>- Honor Narasumber Kegiatan Praktek Kerja Lapangan</t>
  </si>
  <si>
    <t>- Honor narasumber kegiatan pelatihan dalam rangka residensi</t>
  </si>
  <si>
    <t xml:space="preserve">- Transport Penjajagan Lahan PKL dalam kota </t>
  </si>
  <si>
    <r>
      <t xml:space="preserve">- </t>
    </r>
    <r>
      <rPr>
        <sz val="10"/>
        <color indexed="8"/>
        <rFont val="Cambria"/>
        <family val="1"/>
      </rPr>
      <t xml:space="preserve">Uang Harian Penjajagan Lahan dalam kota </t>
    </r>
  </si>
  <si>
    <t>- Uang harian penjajagan lahan PKL Luar Kota</t>
  </si>
  <si>
    <t xml:space="preserve">- Transport Penjajagan Lahan PKL luar kota </t>
  </si>
  <si>
    <t>- Transport bimbingan PKL dalam Kota</t>
  </si>
  <si>
    <t>- Uang Harian bimbingan PKL dalam Kota</t>
  </si>
  <si>
    <t>- Transport Bimbingan Luar Kota</t>
  </si>
  <si>
    <t>- Uang Harian Bimbingan PKL Luar Kota</t>
  </si>
  <si>
    <t>- Transport Penyerahan dan Penarikan PKL dalam kota</t>
  </si>
  <si>
    <t>- Uang Harian Penyerahan dan Penarikan PKL Dalam Kota</t>
  </si>
  <si>
    <t>- Uang Harian Penyerahan dan Penarikan PKL luar kota</t>
  </si>
  <si>
    <t>- Transport penyerahan dan penarikan PKL luar kota</t>
  </si>
  <si>
    <t>- Biaya Lahan PKL</t>
  </si>
  <si>
    <t>- Cetak Buku Panduan Tesis</t>
  </si>
  <si>
    <t>- Fotokopi Bahan Ujian</t>
  </si>
  <si>
    <t>- Fotokopi Soal UAS/ UTS</t>
  </si>
  <si>
    <t>- Konsumsi Rapat Koordinasi Pembimbing Tesis</t>
  </si>
  <si>
    <t>- Konsumsi Ujian Proposal</t>
  </si>
  <si>
    <t>- Konsumsi Ujian Seminar Hasil</t>
  </si>
  <si>
    <t>- Konsumsi Ujian Tesis Mahasiswa</t>
  </si>
  <si>
    <t>- Honor Bimbingan Tesis</t>
  </si>
  <si>
    <t>- Honor Penguji Proposal</t>
  </si>
  <si>
    <t>- Honor Penguji Seminar Hasil</t>
  </si>
  <si>
    <t>- Honor Penguji Tesis</t>
  </si>
  <si>
    <t>- Honor Pembuat Soal</t>
  </si>
  <si>
    <t>- Honor Koreksi Ujian</t>
  </si>
  <si>
    <t>- Transport Penguji Proposal Dalam Kota</t>
  </si>
  <si>
    <t>- Transport Penguji Proposal Luar Kota Dalam Provinsi</t>
  </si>
  <si>
    <t>- Transport Penguji Proposal Luar Provinsi</t>
  </si>
  <si>
    <t>sipenmaru</t>
  </si>
  <si>
    <t>: 5034.501.002.053 BZ 525113</t>
  </si>
  <si>
    <t>- Transport finalisasi kurikulum Doktor Terapan dan SP-1 Keperawatan 50</t>
  </si>
  <si>
    <t>Honor Narasumber kegiatan praktek klinik kebidanan komprehensif Prodi Kebidanan Program Magister Terapan Program Pascasarjana Poltekkes Kemenkes Semarang</t>
  </si>
  <si>
    <t>Mudrikatun, S.SiT.,SKM.,MMKes.,MH</t>
  </si>
  <si>
    <t>Muksin, SKM., MM</t>
  </si>
  <si>
    <t>Ni Putu Dian Ayu, S.SiT., M.Tr.Keb</t>
  </si>
  <si>
    <t>Istirochah, S.SiT., Bd., M.Kes</t>
  </si>
  <si>
    <t>dr. Ahmad Bukhoeri, Sp.OG</t>
  </si>
  <si>
    <t>Henny Sutikno, S.SIT., M.Kes</t>
  </si>
  <si>
    <t>: 5034.501.002.053 BZ 525115</t>
  </si>
  <si>
    <t>Dhias Widiastuti, S.ST., M.Kes</t>
  </si>
  <si>
    <t>Luthfiati Lhatifah Nurakhsin, S.Tr.Keb.Bd</t>
  </si>
  <si>
    <t>Wisnu Kalimantoro</t>
  </si>
  <si>
    <t>Tecky Afifah S.A, S.SiT., M.Tr.Keb</t>
  </si>
  <si>
    <t>Dhita Octaviani, S.ST., M.Keb</t>
  </si>
  <si>
    <t>Dr. dr. Ari Suwondo, MPH</t>
  </si>
  <si>
    <t>Dr. Melyana Nurul Widyawati, S.SiT., M.Kes</t>
  </si>
  <si>
    <t>Rose Asni Latifah, M.Tr.Kes</t>
  </si>
  <si>
    <t>Dr. Sri Sumarni, M.Mid</t>
  </si>
  <si>
    <t>Belanja perjalanan dinas Banyumas Semarang PP dalam rangka penjajagan lahan praktek komprehensif kebidanan Prodi Kebidanan Program Magister Terapan Program Pascasarjana  Poltekkes Kemenkes Semarang tgl 5 September 2020</t>
  </si>
  <si>
    <t>Mardiyono, MBNS., Ph,.D</t>
  </si>
  <si>
    <t>Umi Margi Rahayu, S.ST., M.Tr.Kep</t>
  </si>
  <si>
    <t>Belanja Perjalanan Dinas Purwokerto-Semarang PP dalam Rangka kegiatan Penjajagan kerja lapangan Prodi Keperawatan Program Magister Terapan Program Pascasarjana  Poltekkes Kemenkes Semarang tgl 8 Oktober 2020</t>
  </si>
  <si>
    <t>Suprih Utomo, S.ST</t>
  </si>
  <si>
    <t>Belanja Perjalanan Dinas Karanganyar Semarang PP dalam rangka penjajagan lahan praktek dan pembahasan MoU Tri dharma Perguruan Tinggi Program Pascasarjana Poltekkes Kemenkes Semarang tgl 26 September 2020</t>
  </si>
  <si>
    <t>Dr. Bedjo Santoso, S.SiT., M.Kes</t>
  </si>
  <si>
    <t>Belanja Perjalanan Dinas Jepara-Semarang PP dalam Rangka kegiatan Penjajagan kerja lapangan Prodi Magister Terapan Kesehatan Terapis Gigi dan Mulut Program Magister Terapan Program Pascasarjana  Poltekkes Kemenkes Semarang tgl  19 September 2020</t>
  </si>
  <si>
    <t>Erva Sinta E, S.Tr.Kes</t>
  </si>
  <si>
    <t>Belanja Perjalanan Dinas Jepara Semarang PP dalam rangka penyerahan mahasiswa PKL Prodi Magister Terapan Kesehatan Terapis Gigi dan Mulut Program Pascasarjana tgl 3 Oktober 2020</t>
  </si>
  <si>
    <t>Belanja perjalanan dinas Jepara Semarang PP dalam rangka mendukung kegiatan penjajagan lahan praktek komprehensif kebidanan Prodi Kebidanan Program Magister Terapan Program Pascasarjana  Poltekkes Kemenkes Semarang tgl 19 September 2020</t>
  </si>
  <si>
    <t>Belanja perjalanan dinas Jepara Semarang PP dalam rangka kegiatan penjajagan lahan praktek komprehensif kebidanan Prodi Kebidanan Program Magister Terapan Program Pascasarjana  Poltekkes Kemenkes Semarang tgl 19 September 2020</t>
  </si>
  <si>
    <t>Belanja perjalanan dinas Jepara Semarang PP dalam rangka  kegiatan penyerahan mahasiswa praktek komprehensif kebidanan Prodi Kebidanan Program Magister Terapan Program Pascasarjana  Poltekkes Kemenkes Semarang tgl 5 Oktober 2020</t>
  </si>
  <si>
    <t>Belanja perjalanan dinas Jepara Semarang PP dalam rangka  kegiatan penjajagan lahan praktek komprehensif kebidanan Prodi Kebidanan Program Magister Terapan Program Pascasarjana  Poltekkes Kemenkes Semarang tgl 19 September 2020</t>
  </si>
  <si>
    <t>Novita Kurnia W</t>
  </si>
  <si>
    <t>Belanja perjalanan dinas Banyumas Semarang PP dalam rangka mendukung kegiatan penjajagan lahan praktek komprehensif kebidanan Prodi Kebidanan Program Magister Terapan Program Pascasarjana  Poltekkes Kemenkes Semarang tgl 5 September 2020</t>
  </si>
  <si>
    <t>Uang Harian dan Transport dalam rangka Workshop Pengenalan Teknologi Virtual Reality dan Augmented Reality untuk Pembelajaran praktek Program Magister Terapan Program Pascasarjana Poltekkes Kemenkes Semarang</t>
  </si>
  <si>
    <t>: 5034.501.002.051 BZ 525113</t>
  </si>
  <si>
    <t>Kholid Fathoni</t>
  </si>
  <si>
    <t>Honor narasumber workshop penggunaan teknologi augmented reality dalam pembelajaran program pascasarjana magister terapan kesehatan poltekkes kemenkes semarang tgl 22 -23 Oktober 2020</t>
  </si>
  <si>
    <t>Dr. Eng. Indra Adji Sulistijono, ST., M.Eng</t>
  </si>
  <si>
    <t>Moh. Zikky</t>
  </si>
  <si>
    <t>: 5034.501.002.052 BZ 525119</t>
  </si>
  <si>
    <t>Lelik Ardiyanto(Universal Enterprise)</t>
  </si>
  <si>
    <t>Bantuan Biaya Kepesertaan Seminar/ pelatihan tenaga pendidik Coaching art for prefesional development Program Pascasarjana Magister Terapan Kesehatan Poltekkes Kemenkes Semarang a.n Dr. Melyana Nurul Widyawati, M.Kes tgl 6 - 7 November 2020</t>
  </si>
  <si>
    <t>Bantuan Biaya Kepesertaan Seminar/ pelatihan tenaga pendidik Coaching art for prefesional development Program Pascasarjana Magister Terapan Kesehatan Poltekkes Kemenkes Semarang a.n Dr. Bedjo Santoso, S.SiT.,M.Kes tgl 6 - 7 November 2020</t>
  </si>
  <si>
    <t>Bantuan Biaya Kepesertaan Seminar/ pelatihan tenaga pendidik Coaching art for prefesional development Program Pascasarjana Magister Terapan Kesehatan Poltekkes Kemenkes Semarang a.n Dr. Sri Sumarni, M.Mid tgl 6 - 7 November 2020</t>
  </si>
  <si>
    <t>Bantuan Biaya Kepesertaan Seminar/ pelatihan tenaga pendidik Coaching art for prefesional development Program Pascasarjana Magister Terapan Kesehatan Poltekkes Kemenkes Semarang a.n Mardiyono, MNS., Ph.D tgl 6 - 7 November 2020</t>
  </si>
  <si>
    <t>Bantuan Biaya Kepesertaan Seminar/ pelatihan tenaga pendidik Coaching art for prefesional development Program Pascasarjana Magister Terapan Kesehatan Poltekkes Kemenkes Semarang a.n Gatot Murti Wibowo, S.Pd., M.Sc tgl 6 - 7 November 2020</t>
  </si>
  <si>
    <t>Dr. Aris Santjaka, SKM., M.Kes</t>
  </si>
  <si>
    <t>Biaya Perjalanan Dinas Purwokerto – Semarang PP dalam Rangka mengikuti workhsop akreditasi 9 kriteria untuk magister terapan kesehatan tgl 16 - 17 oktober 2020</t>
  </si>
  <si>
    <t>Dr. Djamaluddin Ramlan, SKM., M.Kes</t>
  </si>
  <si>
    <t>Bantuan Penerbitan HKI tenaga pendidik Program Pascasarjana Magister Terapan Kesehatan Poltekkes Kemenkes Semarang</t>
  </si>
  <si>
    <t>Kementerian Hukum dan Hak Asasi Manusia</t>
  </si>
  <si>
    <t>Yeni Rahma Sari, S.ST., M.Tr.Keb</t>
  </si>
  <si>
    <t>Cahyaning Puji Astuti, S.ST., M.Tr.Keb</t>
  </si>
  <si>
    <t>Dr. Suryono, M.Si</t>
  </si>
  <si>
    <t>Honor narasumber workshop Akreditasi 9 Kriteria Program Pascasarjana Poltekkes Kemenkes Semarnag tgl 16 - 17 oktober 2020</t>
  </si>
  <si>
    <t>Honor narasumber narasumber workshop Akreditasi 9 Kriteria Program Pascasarjana Poltekkes Kemenkes Semarnag tgl 16 - 17 oktober 2020</t>
  </si>
  <si>
    <t>Dr. Soetrisno, SKM., M.Hkes</t>
  </si>
  <si>
    <t>Ika Pratiwi, M.Tr.Keb</t>
  </si>
  <si>
    <t>Honor Narasumber kegiatan praktek klinik kebidanan komprehensif Prodi Kebidanan Program Magister Terapan Program Pascasarjana Poltekkes Kemenkes Semarang tgl 5 November 2020 a.n Yeni Rahmasari,S.ST., M.Tr.Keb</t>
  </si>
  <si>
    <t>Honor Narasumber kegiatan praktek klinik kebidanan komprehensif Prodi Kebidanan Program Magister Terapan Program Pascasarjana Poltekkes Kemenkes Semarang tgl 23 Oktober 2020 Cahyaning Puji Astuti, S.ST., M.Tr.Keb</t>
  </si>
  <si>
    <t>Belanja Perjalanan Dinas Pati-Semarang PP dalam Rangka kegiatan Penjajagan kerja lapangan Klinik Keperawatan Program Magister Terapan Program Pascasarjana  Poltekkes Kemenkes Semarang tgl 4 November 2020</t>
  </si>
  <si>
    <t>Belanja Perjalanan Dinas Pati-Semarang PP dalam Rangka mendukung kegiatan Penjajagan kerja lapangan Klinik Keperawatan Program Magister Terapan Program Pascasarjana  Poltekkes Kemenkes Semarang tgl 4 November 2020</t>
  </si>
  <si>
    <t>Belanja Perjalanan Dinas Pati-Semarang PP dalam Rangka kegiatan Penjajagan kerja lapangan Klinik Keperawatan Program Magister Terapan Program Pascasarjana  Poltekkes Kemenkes Semarang tgl Oktober 2020</t>
  </si>
  <si>
    <t>BLU 16</t>
  </si>
  <si>
    <t>NOVEMBER</t>
  </si>
  <si>
    <t>Belanja perjalanan dinas Jepara Semarang PP dalam rangka  mendukung kegiatan penyerahan mahasiswa praktek komprehensif kebidanan Prodi Kebidanan Program Magister Terapan Program Pascasarjana  Poltekkes Kemenkes Semarang tgl 5 Oktober 2022</t>
  </si>
  <si>
    <t>Honor Narasumber kegiatan praktek klinik kebidanan komprehensif Prodi Kebidanan Program Magister Terapan Program Pascasarjana Poltekkes Kemenkes Semarang tgl 5 November 2020</t>
  </si>
  <si>
    <t>: 5034.501.002.051 BZ 525115</t>
  </si>
  <si>
    <t>UH</t>
  </si>
  <si>
    <t>#</t>
  </si>
  <si>
    <t>pak lelik</t>
  </si>
  <si>
    <t>- honor matrikulasi</t>
  </si>
  <si>
    <t>- Akomodasi Workshop Peningkatan Akreditasi 9 kriteria</t>
  </si>
  <si>
    <t>- Akomodasi Workshop pengenalan Teknologi Virtual Reality dan Augmented Reality untuk Pembelajaran Praktek</t>
  </si>
  <si>
    <t>- Uang harian  Workshop pengenalan Teknologi Virtual Reality dan Augmented Reality untuk Pembelajaran Praktek</t>
  </si>
  <si>
    <t>-  Transport Workshop pengenalan Teknologi Virtual Reality dan Augmented Reality untuk Pembelajaran Praktek</t>
  </si>
  <si>
    <t xml:space="preserve">- Uang harian Workshop Peningkatan Akreditasi 9 kriteria </t>
  </si>
  <si>
    <t xml:space="preserve">- Transport Workshop Peningkatan Akreditasi 9 kriteria </t>
  </si>
  <si>
    <t>- Uang harian workshop LAKIP</t>
  </si>
  <si>
    <t>- Transport workshop LAKIP</t>
  </si>
  <si>
    <t>- Biaya Berlangganan Grammerly Premium</t>
  </si>
</sst>
</file>

<file path=xl/styles.xml><?xml version="1.0" encoding="utf-8"?>
<styleSheet xmlns="http://schemas.openxmlformats.org/spreadsheetml/2006/main">
  <numFmts count="6">
    <numFmt numFmtId="41" formatCode="_-* #,##0_-;\-* #,##0_-;_-* &quot;-&quot;_-;_-@_-"/>
    <numFmt numFmtId="43" formatCode="_-* #,##0.00_-;\-* #,##0.00_-;_-* &quot;-&quot;??_-;_-@_-"/>
    <numFmt numFmtId="164" formatCode="_(* #,##0_);_(* \(#,##0\);_(* &quot;-&quot;_);_(@_)"/>
    <numFmt numFmtId="165" formatCode="_-&quot;Rp&quot;* #,##0_-;\-&quot;Rp&quot;* #,##0_-;_-&quot;Rp&quot;* &quot;-&quot;_-;_-@_-"/>
    <numFmt numFmtId="166" formatCode="_-* #,##0_-;\-* #,##0_-;_-* &quot;-&quot;??_-;_-@_-"/>
    <numFmt numFmtId="167" formatCode="_(&quot;Rp&quot;* #,##0_);_(&quot;Rp&quot;* \(#,##0\);_(&quot;Rp&quot;* &quot;-&quot;_);_(@_)"/>
  </numFmts>
  <fonts count="26">
    <font>
      <sz val="11"/>
      <color theme="1"/>
      <name val="Calibri"/>
      <family val="2"/>
      <scheme val="minor"/>
    </font>
    <font>
      <b/>
      <u/>
      <sz val="11"/>
      <name val="Arial"/>
      <family val="2"/>
    </font>
    <font>
      <sz val="10"/>
      <name val="Arial"/>
      <family val="2"/>
    </font>
    <font>
      <b/>
      <sz val="10"/>
      <name val="Arial"/>
      <family val="2"/>
    </font>
    <font>
      <sz val="10"/>
      <color theme="1"/>
      <name val="Arial"/>
      <family val="2"/>
    </font>
    <font>
      <u/>
      <sz val="10"/>
      <name val="Arial"/>
      <family val="2"/>
    </font>
    <font>
      <u/>
      <sz val="10"/>
      <color theme="1"/>
      <name val="Arial"/>
      <family val="2"/>
    </font>
    <font>
      <sz val="11"/>
      <color theme="1"/>
      <name val="Calibri"/>
      <family val="2"/>
      <scheme val="minor"/>
    </font>
    <font>
      <b/>
      <sz val="11"/>
      <color theme="1"/>
      <name val="Cambria"/>
      <family val="1"/>
    </font>
    <font>
      <b/>
      <sz val="10"/>
      <color theme="1"/>
      <name val="Cambria"/>
      <family val="1"/>
    </font>
    <font>
      <b/>
      <sz val="10"/>
      <name val="Cambria"/>
      <family val="1"/>
    </font>
    <font>
      <sz val="10"/>
      <color theme="1"/>
      <name val="Cambria"/>
      <family val="1"/>
    </font>
    <font>
      <i/>
      <sz val="10"/>
      <color theme="1"/>
      <name val="Cambria"/>
      <family val="1"/>
    </font>
    <font>
      <sz val="11"/>
      <color theme="1"/>
      <name val="Cambria"/>
      <family val="1"/>
    </font>
    <font>
      <sz val="11"/>
      <color theme="0"/>
      <name val="Cambria"/>
      <family val="1"/>
    </font>
    <font>
      <sz val="11"/>
      <name val="Cambria"/>
      <family val="1"/>
    </font>
    <font>
      <sz val="10"/>
      <color theme="0"/>
      <name val="Cambria"/>
      <family val="1"/>
    </font>
    <font>
      <u/>
      <sz val="11"/>
      <name val="Cambria"/>
      <family val="1"/>
    </font>
    <font>
      <b/>
      <u/>
      <sz val="11"/>
      <color theme="1"/>
      <name val="Cambria"/>
      <family val="1"/>
    </font>
    <font>
      <sz val="10"/>
      <color theme="1"/>
      <name val="Calibri"/>
      <family val="2"/>
      <scheme val="minor"/>
    </font>
    <font>
      <b/>
      <sz val="10"/>
      <color theme="1"/>
      <name val="Calibri"/>
      <family val="2"/>
      <scheme val="minor"/>
    </font>
    <font>
      <sz val="10"/>
      <name val="Cambria"/>
      <family val="1"/>
    </font>
    <font>
      <b/>
      <i/>
      <sz val="10"/>
      <color theme="1"/>
      <name val="Cambria"/>
      <family val="1"/>
    </font>
    <font>
      <sz val="10"/>
      <color indexed="8"/>
      <name val="Cambria"/>
      <family val="1"/>
    </font>
    <font>
      <b/>
      <i/>
      <sz val="10"/>
      <color theme="1"/>
      <name val="Calibri"/>
      <family val="2"/>
      <scheme val="minor"/>
    </font>
    <font>
      <sz val="10"/>
      <color theme="1"/>
      <name val="Calibri Light"/>
      <family val="1"/>
      <scheme val="major"/>
    </font>
  </fonts>
  <fills count="9">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rgb="FFFFC00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bottom style="dashed">
        <color indexed="64"/>
      </bottom>
      <diagonal/>
    </border>
    <border>
      <left style="thin">
        <color indexed="64"/>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bottom style="dashed">
        <color indexed="64"/>
      </bottom>
      <diagonal/>
    </border>
    <border>
      <left/>
      <right style="thin">
        <color indexed="64"/>
      </right>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diagonal/>
    </border>
    <border>
      <left style="thin">
        <color indexed="64"/>
      </left>
      <right style="thin">
        <color indexed="64"/>
      </right>
      <top/>
      <bottom/>
      <diagonal/>
    </border>
  </borders>
  <cellStyleXfs count="3">
    <xf numFmtId="0" fontId="0" fillId="0" borderId="0"/>
    <xf numFmtId="43" fontId="7" fillId="0" borderId="0" applyFont="0" applyFill="0" applyBorder="0" applyAlignment="0" applyProtection="0"/>
    <xf numFmtId="41" fontId="7" fillId="0" borderId="0" applyFont="0" applyFill="0" applyBorder="0" applyAlignment="0" applyProtection="0"/>
  </cellStyleXfs>
  <cellXfs count="249">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horizontal="left"/>
    </xf>
    <xf numFmtId="165" fontId="2" fillId="0" borderId="0" xfId="0" applyNumberFormat="1" applyFont="1"/>
    <xf numFmtId="0" fontId="2" fillId="0" borderId="1" xfId="0" applyFont="1" applyBorder="1" applyAlignment="1">
      <alignment horizontal="center" vertical="center"/>
    </xf>
    <xf numFmtId="0" fontId="2" fillId="0" borderId="2" xfId="0" applyFont="1" applyBorder="1" applyAlignment="1">
      <alignment horizontal="center" vertical="center"/>
    </xf>
    <xf numFmtId="165" fontId="2" fillId="0" borderId="1" xfId="0" applyNumberFormat="1" applyFont="1" applyBorder="1" applyAlignment="1">
      <alignment horizontal="center" vertical="center"/>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xf>
    <xf numFmtId="0" fontId="3" fillId="0" borderId="1" xfId="0" applyFont="1" applyBorder="1" applyAlignment="1">
      <alignment horizontal="center" vertical="center"/>
    </xf>
    <xf numFmtId="165" fontId="3" fillId="0" borderId="1" xfId="0" applyNumberFormat="1" applyFont="1" applyBorder="1" applyAlignment="1">
      <alignment horizontal="center" vertical="center"/>
    </xf>
    <xf numFmtId="0" fontId="2" fillId="0" borderId="0" xfId="0" applyFont="1" applyAlignment="1"/>
    <xf numFmtId="165" fontId="2" fillId="0" borderId="0" xfId="0" applyNumberFormat="1" applyFont="1" applyFill="1" applyAlignment="1">
      <alignment horizontal="left"/>
    </xf>
    <xf numFmtId="165" fontId="2" fillId="0" borderId="0" xfId="0" applyNumberFormat="1" applyFont="1" applyAlignment="1">
      <alignment horizontal="left"/>
    </xf>
    <xf numFmtId="0" fontId="4" fillId="0" borderId="0" xfId="0" applyFont="1" applyAlignment="1"/>
    <xf numFmtId="0" fontId="4" fillId="0" borderId="0" xfId="0" applyFont="1" applyAlignment="1">
      <alignment horizontal="left"/>
    </xf>
    <xf numFmtId="0" fontId="5" fillId="0" borderId="0" xfId="0" applyFont="1" applyAlignment="1">
      <alignment horizontal="left"/>
    </xf>
    <xf numFmtId="165" fontId="5" fillId="0" borderId="0" xfId="0" applyNumberFormat="1" applyFont="1" applyFill="1" applyAlignment="1">
      <alignment horizontal="left"/>
    </xf>
    <xf numFmtId="165" fontId="5" fillId="0" borderId="0" xfId="0" applyNumberFormat="1" applyFont="1" applyAlignment="1">
      <alignment horizontal="left"/>
    </xf>
    <xf numFmtId="0" fontId="6" fillId="0" borderId="0" xfId="0" applyFont="1" applyAlignment="1"/>
    <xf numFmtId="165" fontId="0" fillId="0" borderId="0" xfId="0" applyNumberFormat="1"/>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2" fillId="0" borderId="0" xfId="0" applyFont="1"/>
    <xf numFmtId="0" fontId="3" fillId="0" borderId="1" xfId="0" applyFont="1" applyBorder="1" applyAlignment="1">
      <alignment horizontal="center" vertical="center"/>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165" fontId="2" fillId="0" borderId="1" xfId="0" applyNumberFormat="1" applyFont="1" applyBorder="1" applyAlignment="1">
      <alignment horizontal="center" vertical="center"/>
    </xf>
    <xf numFmtId="0" fontId="2" fillId="0" borderId="1" xfId="0" applyFont="1" applyFill="1" applyBorder="1" applyAlignment="1">
      <alignment horizontal="left" vertical="center" wrapText="1"/>
    </xf>
    <xf numFmtId="43" fontId="0" fillId="0" borderId="0" xfId="0" applyNumberFormat="1"/>
    <xf numFmtId="0" fontId="3" fillId="0" borderId="1" xfId="0" applyFont="1" applyBorder="1" applyAlignment="1">
      <alignment horizontal="center" vertical="center"/>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2" fillId="0" borderId="0" xfId="0" applyFont="1"/>
    <xf numFmtId="0" fontId="2" fillId="0" borderId="0" xfId="0" applyFont="1"/>
    <xf numFmtId="0" fontId="3" fillId="0" borderId="1" xfId="0" applyFont="1" applyBorder="1" applyAlignment="1">
      <alignment horizontal="center" vertical="center"/>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2" fillId="0" borderId="0" xfId="0" applyFont="1"/>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8" fillId="0" borderId="0" xfId="0" applyFont="1" applyFill="1" applyAlignment="1">
      <alignment vertical="center"/>
    </xf>
    <xf numFmtId="0" fontId="9" fillId="0" borderId="0" xfId="0" applyFont="1" applyFill="1" applyAlignment="1">
      <alignment vertical="center"/>
    </xf>
    <xf numFmtId="1" fontId="8" fillId="0" borderId="0" xfId="0" applyNumberFormat="1" applyFont="1" applyFill="1" applyAlignment="1">
      <alignment vertical="center"/>
    </xf>
    <xf numFmtId="0" fontId="11" fillId="0" borderId="7" xfId="0" quotePrefix="1" applyFont="1" applyFill="1" applyBorder="1" applyAlignment="1">
      <alignment horizontal="center" vertical="center" wrapText="1"/>
    </xf>
    <xf numFmtId="0" fontId="11" fillId="0" borderId="7" xfId="0" applyFont="1" applyFill="1" applyBorder="1" applyAlignment="1">
      <alignment horizontal="left" vertical="center" wrapText="1"/>
    </xf>
    <xf numFmtId="0" fontId="11" fillId="0" borderId="7" xfId="0" applyFont="1" applyFill="1" applyBorder="1" applyAlignment="1">
      <alignment horizontal="left" vertical="center"/>
    </xf>
    <xf numFmtId="0" fontId="11" fillId="0" borderId="8" xfId="0" applyFont="1" applyFill="1" applyBorder="1" applyAlignment="1">
      <alignment horizontal="left" vertical="center"/>
    </xf>
    <xf numFmtId="164" fontId="11" fillId="0" borderId="8" xfId="0" applyNumberFormat="1" applyFont="1" applyFill="1" applyBorder="1" applyAlignment="1">
      <alignment vertical="center"/>
    </xf>
    <xf numFmtId="1" fontId="11" fillId="0" borderId="9" xfId="0" applyNumberFormat="1" applyFont="1" applyFill="1" applyBorder="1" applyAlignment="1">
      <alignment horizontal="right" vertical="center"/>
    </xf>
    <xf numFmtId="0" fontId="11" fillId="0" borderId="10" xfId="0" applyFont="1" applyFill="1" applyBorder="1" applyAlignment="1">
      <alignment horizontal="left" vertical="center"/>
    </xf>
    <xf numFmtId="3" fontId="11" fillId="0" borderId="8" xfId="0" applyNumberFormat="1" applyFont="1" applyFill="1" applyBorder="1" applyAlignment="1">
      <alignment horizontal="center" vertical="center" wrapText="1"/>
    </xf>
    <xf numFmtId="0" fontId="11" fillId="0" borderId="8" xfId="0" applyFont="1" applyFill="1" applyBorder="1" applyAlignment="1">
      <alignment horizontal="left" vertical="center" wrapText="1"/>
    </xf>
    <xf numFmtId="1" fontId="11" fillId="0" borderId="11" xfId="0" applyNumberFormat="1" applyFont="1" applyFill="1" applyBorder="1" applyAlignment="1">
      <alignment horizontal="right" vertical="center"/>
    </xf>
    <xf numFmtId="0" fontId="11" fillId="0" borderId="12" xfId="0" applyFont="1" applyFill="1" applyBorder="1" applyAlignment="1">
      <alignment horizontal="left" vertical="center"/>
    </xf>
    <xf numFmtId="0" fontId="9" fillId="2" borderId="13" xfId="0" quotePrefix="1" applyFont="1" applyFill="1" applyBorder="1" applyAlignment="1">
      <alignment horizontal="center" vertical="center"/>
    </xf>
    <xf numFmtId="0" fontId="9" fillId="2" borderId="13" xfId="0" applyFont="1" applyFill="1" applyBorder="1" applyAlignment="1">
      <alignment vertical="center" wrapText="1"/>
    </xf>
    <xf numFmtId="0" fontId="9" fillId="2" borderId="13" xfId="0" applyFont="1" applyFill="1" applyBorder="1" applyAlignment="1">
      <alignment horizontal="center" vertical="center"/>
    </xf>
    <xf numFmtId="164" fontId="9" fillId="2" borderId="13" xfId="2" applyNumberFormat="1" applyFont="1" applyFill="1" applyBorder="1" applyAlignment="1">
      <alignment vertical="center"/>
    </xf>
    <xf numFmtId="2" fontId="9" fillId="2" borderId="14" xfId="0" applyNumberFormat="1" applyFont="1" applyFill="1" applyBorder="1" applyAlignment="1">
      <alignment horizontal="right" vertical="center"/>
    </xf>
    <xf numFmtId="0" fontId="9" fillId="2" borderId="15" xfId="0" applyFont="1" applyFill="1" applyBorder="1" applyAlignment="1">
      <alignment horizontal="left" vertical="center"/>
    </xf>
    <xf numFmtId="0" fontId="9" fillId="0" borderId="13" xfId="0" applyFont="1" applyFill="1" applyBorder="1" applyAlignment="1">
      <alignment horizontal="center" vertical="center"/>
    </xf>
    <xf numFmtId="0" fontId="9" fillId="0" borderId="13" xfId="0" applyFont="1" applyFill="1" applyBorder="1" applyAlignment="1">
      <alignment vertical="center" wrapText="1"/>
    </xf>
    <xf numFmtId="0" fontId="11" fillId="0" borderId="13" xfId="0" applyFont="1" applyFill="1" applyBorder="1" applyAlignment="1">
      <alignment horizontal="center" vertical="center"/>
    </xf>
    <xf numFmtId="164" fontId="11" fillId="0" borderId="13" xfId="2" applyNumberFormat="1" applyFont="1" applyFill="1" applyBorder="1" applyAlignment="1">
      <alignment vertical="center"/>
    </xf>
    <xf numFmtId="164" fontId="9" fillId="0" borderId="13" xfId="2" applyNumberFormat="1" applyFont="1" applyFill="1" applyBorder="1" applyAlignment="1">
      <alignment vertical="center"/>
    </xf>
    <xf numFmtId="2" fontId="9" fillId="0" borderId="14" xfId="0" applyNumberFormat="1" applyFont="1" applyFill="1" applyBorder="1" applyAlignment="1">
      <alignment horizontal="right" vertical="center"/>
    </xf>
    <xf numFmtId="0" fontId="11" fillId="0" borderId="15" xfId="0" applyFont="1" applyFill="1" applyBorder="1" applyAlignment="1">
      <alignment horizontal="left" vertical="center"/>
    </xf>
    <xf numFmtId="0" fontId="12" fillId="0" borderId="13" xfId="0" applyFont="1" applyFill="1" applyBorder="1" applyAlignment="1">
      <alignment horizontal="center" vertical="center"/>
    </xf>
    <xf numFmtId="0" fontId="12" fillId="0" borderId="13" xfId="0" applyFont="1" applyFill="1" applyBorder="1" applyAlignment="1">
      <alignment vertical="center" wrapText="1"/>
    </xf>
    <xf numFmtId="164" fontId="11" fillId="0" borderId="13" xfId="0" applyNumberFormat="1" applyFont="1" applyFill="1" applyBorder="1" applyAlignment="1">
      <alignment vertical="center"/>
    </xf>
    <xf numFmtId="164" fontId="11" fillId="3" borderId="13" xfId="0" applyNumberFormat="1" applyFont="1" applyFill="1" applyBorder="1" applyAlignment="1">
      <alignment vertical="center"/>
    </xf>
    <xf numFmtId="0" fontId="11" fillId="0" borderId="13" xfId="0" quotePrefix="1" applyFont="1" applyFill="1" applyBorder="1" applyAlignment="1">
      <alignment vertical="center" wrapText="1"/>
    </xf>
    <xf numFmtId="164" fontId="11" fillId="0" borderId="13" xfId="1" applyNumberFormat="1" applyFont="1" applyFill="1" applyBorder="1" applyAlignment="1">
      <alignment vertical="center"/>
    </xf>
    <xf numFmtId="166" fontId="11" fillId="0" borderId="13" xfId="1" applyNumberFormat="1" applyFont="1" applyFill="1" applyBorder="1" applyAlignment="1">
      <alignment vertical="center"/>
    </xf>
    <xf numFmtId="2" fontId="11" fillId="0" borderId="14" xfId="0" applyNumberFormat="1" applyFont="1" applyFill="1" applyBorder="1" applyAlignment="1">
      <alignment horizontal="right" vertical="center"/>
    </xf>
    <xf numFmtId="164" fontId="9" fillId="2" borderId="13" xfId="0" applyNumberFormat="1" applyFont="1" applyFill="1" applyBorder="1" applyAlignment="1">
      <alignment vertical="center"/>
    </xf>
    <xf numFmtId="0" fontId="9" fillId="3" borderId="13" xfId="0" applyFont="1" applyFill="1" applyBorder="1" applyAlignment="1">
      <alignment horizontal="center" vertical="center"/>
    </xf>
    <xf numFmtId="164" fontId="9" fillId="3" borderId="13" xfId="0" applyNumberFormat="1" applyFont="1" applyFill="1" applyBorder="1" applyAlignment="1">
      <alignment vertical="center"/>
    </xf>
    <xf numFmtId="164" fontId="9" fillId="3" borderId="13" xfId="2" applyNumberFormat="1" applyFont="1" applyFill="1" applyBorder="1" applyAlignment="1">
      <alignment vertical="center"/>
    </xf>
    <xf numFmtId="2" fontId="9" fillId="3" borderId="14" xfId="0" applyNumberFormat="1" applyFont="1" applyFill="1" applyBorder="1" applyAlignment="1">
      <alignment horizontal="right" vertical="center"/>
    </xf>
    <xf numFmtId="0" fontId="9" fillId="3" borderId="15" xfId="0" applyFont="1" applyFill="1" applyBorder="1" applyAlignment="1">
      <alignment horizontal="left" vertical="center"/>
    </xf>
    <xf numFmtId="0" fontId="12" fillId="0" borderId="13" xfId="0" quotePrefix="1" applyFont="1" applyFill="1" applyBorder="1" applyAlignment="1">
      <alignment horizontal="center" vertical="center"/>
    </xf>
    <xf numFmtId="0" fontId="11" fillId="3" borderId="13" xfId="0" applyFont="1" applyFill="1" applyBorder="1" applyAlignment="1">
      <alignment horizontal="center" vertical="center"/>
    </xf>
    <xf numFmtId="0" fontId="11" fillId="3" borderId="13" xfId="0" quotePrefix="1" applyFont="1" applyFill="1" applyBorder="1" applyAlignment="1">
      <alignment horizontal="center" vertical="center"/>
    </xf>
    <xf numFmtId="0" fontId="11" fillId="0" borderId="13" xfId="0" applyFont="1" applyFill="1" applyBorder="1" applyAlignment="1">
      <alignment vertical="center" wrapText="1"/>
    </xf>
    <xf numFmtId="0" fontId="12" fillId="0" borderId="13" xfId="0" quotePrefix="1" applyFont="1" applyFill="1" applyBorder="1" applyAlignment="1">
      <alignment vertical="center" wrapText="1"/>
    </xf>
    <xf numFmtId="0" fontId="9" fillId="3" borderId="13" xfId="0" quotePrefix="1" applyFont="1" applyFill="1" applyBorder="1" applyAlignment="1">
      <alignment horizontal="center" vertical="center"/>
    </xf>
    <xf numFmtId="0" fontId="9" fillId="3" borderId="13" xfId="0" applyFont="1" applyFill="1" applyBorder="1" applyAlignment="1">
      <alignment vertical="center" wrapText="1"/>
    </xf>
    <xf numFmtId="0" fontId="9" fillId="0" borderId="15" xfId="0" applyFont="1" applyFill="1" applyBorder="1" applyAlignment="1">
      <alignment horizontal="left" vertical="center"/>
    </xf>
    <xf numFmtId="0" fontId="9" fillId="2" borderId="13" xfId="0" quotePrefix="1" applyFont="1" applyFill="1" applyBorder="1" applyAlignment="1">
      <alignment horizontal="center" vertical="center" wrapText="1"/>
    </xf>
    <xf numFmtId="0" fontId="9" fillId="2" borderId="13" xfId="0" applyFont="1" applyFill="1" applyBorder="1" applyAlignment="1">
      <alignment horizontal="left" vertical="center" wrapText="1"/>
    </xf>
    <xf numFmtId="0" fontId="9" fillId="0" borderId="13" xfId="0" applyFont="1" applyFill="1" applyBorder="1" applyAlignment="1">
      <alignment horizontal="center" vertical="center" wrapText="1"/>
    </xf>
    <xf numFmtId="0" fontId="9" fillId="0" borderId="13" xfId="0" applyFont="1" applyFill="1" applyBorder="1" applyAlignment="1">
      <alignment horizontal="left" vertical="center" wrapText="1"/>
    </xf>
    <xf numFmtId="164" fontId="9" fillId="0" borderId="13" xfId="2" applyNumberFormat="1" applyFont="1" applyFill="1" applyBorder="1" applyAlignment="1">
      <alignment horizontal="center" vertical="center"/>
    </xf>
    <xf numFmtId="164" fontId="9" fillId="0" borderId="13" xfId="0" applyNumberFormat="1" applyFont="1" applyFill="1" applyBorder="1" applyAlignment="1">
      <alignment vertical="center"/>
    </xf>
    <xf numFmtId="0" fontId="12" fillId="0" borderId="13" xfId="0" quotePrefix="1" applyFont="1" applyFill="1" applyBorder="1" applyAlignment="1">
      <alignment horizontal="center" vertical="center" wrapText="1"/>
    </xf>
    <xf numFmtId="0" fontId="12" fillId="0" borderId="13" xfId="0" applyFont="1" applyFill="1" applyBorder="1" applyAlignment="1">
      <alignment horizontal="left" vertical="center" wrapText="1"/>
    </xf>
    <xf numFmtId="164" fontId="11" fillId="0" borderId="13" xfId="2" applyNumberFormat="1" applyFont="1" applyFill="1" applyBorder="1" applyAlignment="1">
      <alignment horizontal="center" vertical="center"/>
    </xf>
    <xf numFmtId="0" fontId="11" fillId="0" borderId="13" xfId="0" applyFont="1" applyFill="1" applyBorder="1" applyAlignment="1">
      <alignment horizontal="center" vertical="center" wrapText="1"/>
    </xf>
    <xf numFmtId="0" fontId="11" fillId="0" borderId="13" xfId="0" applyFont="1" applyFill="1" applyBorder="1" applyAlignment="1">
      <alignment horizontal="left" vertical="center" wrapText="1"/>
    </xf>
    <xf numFmtId="0" fontId="11" fillId="0" borderId="13" xfId="0" quotePrefix="1" applyFont="1" applyFill="1" applyBorder="1" applyAlignment="1">
      <alignment horizontal="center" vertical="center" wrapText="1"/>
    </xf>
    <xf numFmtId="0" fontId="11" fillId="0" borderId="13" xfId="0" quotePrefix="1" applyFont="1" applyFill="1" applyBorder="1" applyAlignment="1">
      <alignment horizontal="left" vertical="center" wrapText="1"/>
    </xf>
    <xf numFmtId="0" fontId="12" fillId="0" borderId="13" xfId="0" quotePrefix="1" applyFont="1" applyFill="1" applyBorder="1" applyAlignment="1">
      <alignment horizontal="left" vertical="center" wrapText="1"/>
    </xf>
    <xf numFmtId="164" fontId="9" fillId="2" borderId="13" xfId="2" applyNumberFormat="1" applyFont="1" applyFill="1" applyBorder="1" applyAlignment="1">
      <alignment horizontal="center" vertical="center"/>
    </xf>
    <xf numFmtId="164" fontId="11" fillId="3" borderId="13" xfId="2" applyNumberFormat="1" applyFont="1" applyFill="1" applyBorder="1" applyAlignment="1">
      <alignment horizontal="center" vertical="center"/>
    </xf>
    <xf numFmtId="0" fontId="11" fillId="0" borderId="1" xfId="0" applyFont="1" applyFill="1" applyBorder="1" applyAlignment="1">
      <alignment horizontal="center" vertical="center"/>
    </xf>
    <xf numFmtId="166" fontId="9" fillId="0" borderId="1" xfId="1" applyNumberFormat="1" applyFont="1" applyFill="1" applyBorder="1" applyAlignment="1">
      <alignment vertical="center"/>
    </xf>
    <xf numFmtId="43" fontId="9" fillId="0" borderId="3" xfId="1" applyNumberFormat="1" applyFont="1" applyFill="1" applyBorder="1" applyAlignment="1">
      <alignment vertical="center"/>
    </xf>
    <xf numFmtId="0" fontId="9" fillId="0" borderId="5" xfId="0" applyFont="1" applyFill="1" applyBorder="1" applyAlignment="1">
      <alignment vertical="center"/>
    </xf>
    <xf numFmtId="0" fontId="14" fillId="0" borderId="0" xfId="0" applyFont="1" applyFill="1"/>
    <xf numFmtId="0" fontId="14" fillId="0" borderId="0" xfId="0" applyFont="1" applyFill="1" applyAlignment="1">
      <alignment horizontal="center"/>
    </xf>
    <xf numFmtId="166" fontId="14" fillId="0" borderId="0" xfId="1" applyNumberFormat="1" applyFont="1" applyFill="1"/>
    <xf numFmtId="166" fontId="15" fillId="0" borderId="0" xfId="1" applyNumberFormat="1" applyFont="1" applyFill="1"/>
    <xf numFmtId="166" fontId="16" fillId="0" borderId="0" xfId="1" applyNumberFormat="1" applyFont="1" applyFill="1"/>
    <xf numFmtId="0" fontId="16" fillId="0" borderId="0" xfId="0" applyFont="1" applyFill="1"/>
    <xf numFmtId="166" fontId="13" fillId="0" borderId="0" xfId="0" applyNumberFormat="1" applyFont="1" applyFill="1"/>
    <xf numFmtId="3" fontId="13" fillId="0" borderId="0" xfId="0" applyNumberFormat="1" applyFont="1" applyFill="1"/>
    <xf numFmtId="1" fontId="13" fillId="0" borderId="0" xfId="0" applyNumberFormat="1" applyFont="1" applyFill="1"/>
    <xf numFmtId="0" fontId="13" fillId="0" borderId="0" xfId="0" applyFont="1" applyFill="1"/>
    <xf numFmtId="0" fontId="15" fillId="0" borderId="0" xfId="0" applyFont="1" applyFill="1" applyAlignment="1">
      <alignment horizontal="right"/>
    </xf>
    <xf numFmtId="166" fontId="15" fillId="0" borderId="0" xfId="0" applyNumberFormat="1" applyFont="1" applyFill="1"/>
    <xf numFmtId="0" fontId="13" fillId="0" borderId="0" xfId="0" applyFont="1" applyFill="1" applyAlignment="1"/>
    <xf numFmtId="0" fontId="17" fillId="0" borderId="0" xfId="0" applyFont="1" applyFill="1" applyAlignment="1">
      <alignment horizontal="center"/>
    </xf>
    <xf numFmtId="0" fontId="0" fillId="0" borderId="0" xfId="0" applyFill="1"/>
    <xf numFmtId="2" fontId="8" fillId="0" borderId="0" xfId="0" applyNumberFormat="1" applyFont="1" applyFill="1" applyAlignment="1">
      <alignment vertical="center"/>
    </xf>
    <xf numFmtId="0" fontId="19" fillId="0" borderId="0" xfId="0" applyFont="1" applyFill="1"/>
    <xf numFmtId="2" fontId="11" fillId="0" borderId="9" xfId="0" applyNumberFormat="1" applyFont="1" applyFill="1" applyBorder="1" applyAlignment="1">
      <alignment horizontal="right" vertical="center"/>
    </xf>
    <xf numFmtId="0" fontId="11" fillId="0" borderId="8" xfId="0" applyFont="1" applyFill="1" applyBorder="1" applyAlignment="1">
      <alignment horizontal="center" vertical="center" wrapText="1"/>
    </xf>
    <xf numFmtId="2" fontId="11" fillId="0" borderId="11" xfId="0" applyNumberFormat="1" applyFont="1" applyFill="1" applyBorder="1" applyAlignment="1">
      <alignment horizontal="right" vertical="center"/>
    </xf>
    <xf numFmtId="0" fontId="20" fillId="0" borderId="0" xfId="0" applyFont="1" applyFill="1"/>
    <xf numFmtId="164" fontId="12" fillId="4" borderId="13" xfId="0" applyNumberFormat="1" applyFont="1" applyFill="1" applyBorder="1" applyAlignment="1">
      <alignment vertical="center"/>
    </xf>
    <xf numFmtId="164" fontId="12" fillId="0" borderId="13" xfId="2" applyNumberFormat="1" applyFont="1" applyFill="1" applyBorder="1" applyAlignment="1">
      <alignment vertical="center"/>
    </xf>
    <xf numFmtId="0" fontId="11" fillId="5" borderId="13" xfId="0" quotePrefix="1" applyFont="1" applyFill="1" applyBorder="1" applyAlignment="1">
      <alignment vertical="center" wrapText="1"/>
    </xf>
    <xf numFmtId="0" fontId="11" fillId="6" borderId="13" xfId="0" quotePrefix="1" applyFont="1" applyFill="1" applyBorder="1" applyAlignment="1">
      <alignment vertical="center" wrapText="1"/>
    </xf>
    <xf numFmtId="164" fontId="11" fillId="4" borderId="13" xfId="2" applyNumberFormat="1" applyFont="1" applyFill="1" applyBorder="1" applyAlignment="1">
      <alignment vertical="center"/>
    </xf>
    <xf numFmtId="166" fontId="21" fillId="0" borderId="13" xfId="1" applyNumberFormat="1" applyFont="1" applyFill="1" applyBorder="1" applyAlignment="1">
      <alignment vertical="center"/>
    </xf>
    <xf numFmtId="164" fontId="11" fillId="7" borderId="13" xfId="2" applyNumberFormat="1" applyFont="1" applyFill="1" applyBorder="1" applyAlignment="1">
      <alignment vertical="center"/>
    </xf>
    <xf numFmtId="164" fontId="11" fillId="6" borderId="13" xfId="2" applyNumberFormat="1" applyFont="1" applyFill="1" applyBorder="1" applyAlignment="1">
      <alignment vertical="center"/>
    </xf>
    <xf numFmtId="0" fontId="11" fillId="6" borderId="13" xfId="0" applyFont="1" applyFill="1" applyBorder="1" applyAlignment="1">
      <alignment vertical="center" wrapText="1"/>
    </xf>
    <xf numFmtId="0" fontId="22" fillId="0" borderId="13" xfId="0" applyFont="1" applyFill="1" applyBorder="1" applyAlignment="1">
      <alignment horizontal="center" vertical="center"/>
    </xf>
    <xf numFmtId="0" fontId="22" fillId="0" borderId="13" xfId="0" applyFont="1" applyFill="1" applyBorder="1" applyAlignment="1">
      <alignment vertical="center" wrapText="1"/>
    </xf>
    <xf numFmtId="164" fontId="22" fillId="0" borderId="13" xfId="2" applyNumberFormat="1" applyFont="1" applyFill="1" applyBorder="1" applyAlignment="1">
      <alignment vertical="center"/>
    </xf>
    <xf numFmtId="0" fontId="12" fillId="5" borderId="13" xfId="0" quotePrefix="1" applyFont="1" applyFill="1" applyBorder="1" applyAlignment="1">
      <alignment vertical="center" wrapText="1"/>
    </xf>
    <xf numFmtId="166" fontId="9" fillId="0" borderId="13" xfId="1" applyNumberFormat="1" applyFont="1" applyFill="1" applyBorder="1" applyAlignment="1">
      <alignment vertical="center"/>
    </xf>
    <xf numFmtId="0" fontId="22" fillId="0" borderId="13" xfId="0" quotePrefix="1" applyFont="1" applyFill="1" applyBorder="1" applyAlignment="1">
      <alignment horizontal="center" vertical="center"/>
    </xf>
    <xf numFmtId="2" fontId="22" fillId="0" borderId="14" xfId="0" applyNumberFormat="1" applyFont="1" applyFill="1" applyBorder="1" applyAlignment="1">
      <alignment horizontal="right" vertical="center"/>
    </xf>
    <xf numFmtId="0" fontId="22" fillId="0" borderId="15" xfId="0" applyFont="1" applyFill="1" applyBorder="1" applyAlignment="1">
      <alignment horizontal="left" vertical="center"/>
    </xf>
    <xf numFmtId="0" fontId="24" fillId="0" borderId="0" xfId="0" applyFont="1" applyFill="1"/>
    <xf numFmtId="0" fontId="11" fillId="0" borderId="13" xfId="0" quotePrefix="1" applyFont="1" applyFill="1" applyBorder="1" applyAlignment="1">
      <alignment horizontal="center" vertical="center"/>
    </xf>
    <xf numFmtId="164" fontId="19" fillId="0" borderId="0" xfId="0" applyNumberFormat="1" applyFont="1" applyFill="1"/>
    <xf numFmtId="164" fontId="22" fillId="0" borderId="13" xfId="0" applyNumberFormat="1" applyFont="1" applyFill="1" applyBorder="1" applyAlignment="1">
      <alignment vertical="center"/>
    </xf>
    <xf numFmtId="0" fontId="22" fillId="0" borderId="13" xfId="0" quotePrefix="1" applyFont="1" applyFill="1" applyBorder="1" applyAlignment="1">
      <alignment vertical="center" wrapText="1"/>
    </xf>
    <xf numFmtId="2" fontId="11" fillId="2" borderId="14" xfId="0" applyNumberFormat="1" applyFont="1" applyFill="1" applyBorder="1" applyAlignment="1">
      <alignment horizontal="right" vertical="center"/>
    </xf>
    <xf numFmtId="0" fontId="22" fillId="0" borderId="13" xfId="0" quotePrefix="1" applyFont="1" applyFill="1" applyBorder="1" applyAlignment="1">
      <alignment horizontal="center" vertical="center" wrapText="1"/>
    </xf>
    <xf numFmtId="0" fontId="22" fillId="0" borderId="13" xfId="0" applyFont="1" applyFill="1" applyBorder="1" applyAlignment="1">
      <alignment horizontal="left" vertical="center" wrapText="1"/>
    </xf>
    <xf numFmtId="164" fontId="22" fillId="0" borderId="13" xfId="2" applyNumberFormat="1" applyFont="1" applyFill="1" applyBorder="1" applyAlignment="1">
      <alignment horizontal="center" vertical="center"/>
    </xf>
    <xf numFmtId="0" fontId="11" fillId="5" borderId="13" xfId="0" quotePrefix="1" applyFont="1" applyFill="1" applyBorder="1" applyAlignment="1">
      <alignment horizontal="left" vertical="center" wrapText="1"/>
    </xf>
    <xf numFmtId="164" fontId="11" fillId="4" borderId="13" xfId="2" applyNumberFormat="1" applyFont="1" applyFill="1" applyBorder="1" applyAlignment="1">
      <alignment horizontal="center" vertical="center"/>
    </xf>
    <xf numFmtId="0" fontId="22" fillId="5" borderId="13" xfId="0" quotePrefix="1" applyFont="1" applyFill="1" applyBorder="1" applyAlignment="1">
      <alignment horizontal="left" vertical="center" wrapText="1"/>
    </xf>
    <xf numFmtId="0" fontId="22" fillId="0" borderId="13" xfId="0" quotePrefix="1" applyFont="1" applyFill="1" applyBorder="1" applyAlignment="1">
      <alignment horizontal="left" vertical="center" wrapText="1"/>
    </xf>
    <xf numFmtId="164" fontId="12" fillId="0" borderId="13" xfId="2" applyNumberFormat="1" applyFont="1" applyFill="1" applyBorder="1" applyAlignment="1">
      <alignment horizontal="center" vertical="center"/>
    </xf>
    <xf numFmtId="0" fontId="22" fillId="0" borderId="14" xfId="0" quotePrefix="1" applyFont="1" applyFill="1" applyBorder="1" applyAlignment="1">
      <alignment horizontal="center" vertical="center" wrapText="1"/>
    </xf>
    <xf numFmtId="0" fontId="11" fillId="5" borderId="16" xfId="0" quotePrefix="1" applyFont="1" applyFill="1" applyBorder="1" applyAlignment="1">
      <alignment horizontal="left" vertical="center" wrapText="1"/>
    </xf>
    <xf numFmtId="0" fontId="22" fillId="0" borderId="17" xfId="0" applyFont="1" applyFill="1" applyBorder="1" applyAlignment="1">
      <alignment horizontal="center" vertical="center"/>
    </xf>
    <xf numFmtId="164" fontId="22" fillId="0" borderId="8" xfId="2" applyNumberFormat="1" applyFont="1" applyFill="1" applyBorder="1" applyAlignment="1">
      <alignment horizontal="center" vertical="center"/>
    </xf>
    <xf numFmtId="0" fontId="25" fillId="5" borderId="16" xfId="0" quotePrefix="1" applyFont="1" applyFill="1" applyBorder="1"/>
    <xf numFmtId="0" fontId="22" fillId="0" borderId="16" xfId="0" applyFont="1" applyFill="1" applyBorder="1" applyAlignment="1">
      <alignment horizontal="center" vertical="center"/>
    </xf>
    <xf numFmtId="0" fontId="19" fillId="0" borderId="13" xfId="0" applyFont="1" applyFill="1" applyBorder="1"/>
    <xf numFmtId="0" fontId="19" fillId="0" borderId="13" xfId="0" applyFont="1" applyFill="1" applyBorder="1" applyAlignment="1"/>
    <xf numFmtId="2" fontId="9" fillId="0" borderId="3" xfId="0" applyNumberFormat="1" applyFont="1" applyFill="1" applyBorder="1" applyAlignment="1">
      <alignment vertical="center"/>
    </xf>
    <xf numFmtId="2" fontId="13" fillId="0" borderId="0" xfId="0" applyNumberFormat="1" applyFont="1" applyFill="1"/>
    <xf numFmtId="166" fontId="0" fillId="0" borderId="0" xfId="0" applyNumberFormat="1" applyFill="1"/>
    <xf numFmtId="166" fontId="13" fillId="0" borderId="0" xfId="0" applyNumberFormat="1" applyFont="1" applyFill="1" applyAlignment="1"/>
    <xf numFmtId="2" fontId="13" fillId="0" borderId="0" xfId="0" applyNumberFormat="1" applyFont="1" applyFill="1" applyAlignment="1"/>
    <xf numFmtId="0" fontId="11" fillId="0" borderId="0" xfId="0" applyFont="1" applyFill="1"/>
    <xf numFmtId="165" fontId="2" fillId="0" borderId="1" xfId="0" applyNumberFormat="1" applyFont="1" applyBorder="1" applyAlignment="1">
      <alignment horizontal="center" vertical="center"/>
    </xf>
    <xf numFmtId="0" fontId="2" fillId="0" borderId="0" xfId="0" applyFont="1"/>
    <xf numFmtId="0" fontId="15" fillId="0" borderId="0" xfId="0" applyFont="1" applyFill="1"/>
    <xf numFmtId="0" fontId="15" fillId="0" borderId="0" xfId="0" applyFont="1" applyFill="1" applyAlignment="1">
      <alignment horizontal="center"/>
    </xf>
    <xf numFmtId="0" fontId="13" fillId="0" borderId="0" xfId="0" applyFont="1" applyFill="1" applyAlignment="1">
      <alignment horizontal="center"/>
    </xf>
    <xf numFmtId="0" fontId="8" fillId="0" borderId="0" xfId="0" applyFont="1" applyFill="1" applyAlignment="1">
      <alignment horizontal="center" vertical="center"/>
    </xf>
    <xf numFmtId="164" fontId="20" fillId="0" borderId="0" xfId="0" applyNumberFormat="1" applyFont="1" applyFill="1"/>
    <xf numFmtId="166" fontId="0" fillId="0" borderId="0" xfId="1" applyNumberFormat="1" applyFont="1" applyAlignment="1">
      <alignment horizontal="left" vertical="center"/>
    </xf>
    <xf numFmtId="165" fontId="2" fillId="0" borderId="1" xfId="0" applyNumberFormat="1" applyFont="1" applyFill="1" applyBorder="1" applyAlignment="1">
      <alignment horizontal="center" vertical="center"/>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2" fillId="0" borderId="0" xfId="0" applyFont="1"/>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2" fillId="0" borderId="0" xfId="0" applyFont="1"/>
    <xf numFmtId="0" fontId="2" fillId="0" borderId="4" xfId="0" applyFont="1" applyBorder="1" applyAlignment="1">
      <alignment horizontal="left" vertical="center" wrapText="1"/>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166" fontId="0" fillId="0" borderId="0" xfId="0" applyNumberFormat="1" applyFill="1" applyAlignment="1">
      <alignment horizontal="left" vertical="center"/>
    </xf>
    <xf numFmtId="0" fontId="2" fillId="0" borderId="5" xfId="0" applyFont="1" applyBorder="1" applyAlignment="1">
      <alignment horizontal="center" vertical="center"/>
    </xf>
    <xf numFmtId="0" fontId="0" fillId="0" borderId="1" xfId="0" applyFill="1" applyBorder="1" applyAlignment="1">
      <alignment horizontal="left" vertical="center" wrapText="1"/>
    </xf>
    <xf numFmtId="0" fontId="2" fillId="0" borderId="0" xfId="0" applyFont="1" applyFill="1"/>
    <xf numFmtId="0" fontId="2" fillId="0" borderId="1" xfId="0" applyFont="1" applyFill="1" applyBorder="1" applyAlignment="1">
      <alignment horizontal="center" vertical="center"/>
    </xf>
    <xf numFmtId="0" fontId="2" fillId="0" borderId="0" xfId="0" applyFont="1" applyFill="1" applyAlignment="1">
      <alignment horizontal="left"/>
    </xf>
    <xf numFmtId="0" fontId="5" fillId="0" borderId="0" xfId="0" applyFont="1" applyFill="1" applyAlignment="1">
      <alignment horizontal="left"/>
    </xf>
    <xf numFmtId="0" fontId="2" fillId="0" borderId="0" xfId="0" applyFont="1"/>
    <xf numFmtId="0" fontId="8" fillId="0" borderId="0" xfId="0" applyFont="1" applyFill="1" applyAlignment="1">
      <alignment horizontal="center" vertical="center"/>
    </xf>
    <xf numFmtId="0" fontId="15" fillId="0" borderId="0" xfId="0" applyFont="1" applyFill="1"/>
    <xf numFmtId="0" fontId="15" fillId="0" borderId="0" xfId="0" applyFont="1" applyFill="1" applyAlignment="1">
      <alignment horizontal="center"/>
    </xf>
    <xf numFmtId="0" fontId="13" fillId="0" borderId="0" xfId="0" applyFont="1" applyFill="1" applyAlignment="1">
      <alignment horizontal="center"/>
    </xf>
    <xf numFmtId="0" fontId="15" fillId="0" borderId="0" xfId="0" applyFont="1" applyFill="1"/>
    <xf numFmtId="0" fontId="15" fillId="0" borderId="0" xfId="0" applyFont="1" applyFill="1" applyAlignment="1">
      <alignment horizontal="center"/>
    </xf>
    <xf numFmtId="0" fontId="13" fillId="0" borderId="0" xfId="0" applyFont="1" applyFill="1" applyAlignment="1">
      <alignment horizontal="center"/>
    </xf>
    <xf numFmtId="0" fontId="8" fillId="0" borderId="0" xfId="0" applyFont="1" applyFill="1" applyAlignment="1">
      <alignment horizontal="center" vertical="center"/>
    </xf>
    <xf numFmtId="166" fontId="7" fillId="0" borderId="0" xfId="1" applyNumberFormat="1" applyFont="1"/>
    <xf numFmtId="0" fontId="2" fillId="0" borderId="0" xfId="0" applyFont="1"/>
    <xf numFmtId="0" fontId="2" fillId="0" borderId="0" xfId="0" applyFont="1" applyAlignment="1">
      <alignment horizontal="left" vertical="justify"/>
    </xf>
    <xf numFmtId="0" fontId="2" fillId="0" borderId="1" xfId="0" applyFont="1" applyBorder="1" applyAlignment="1">
      <alignment horizontal="center" vertical="center"/>
    </xf>
    <xf numFmtId="0" fontId="1" fillId="0" borderId="0" xfId="0" applyFont="1" applyAlignment="1">
      <alignment horizontal="center"/>
    </xf>
    <xf numFmtId="0" fontId="2" fillId="0" borderId="0" xfId="0" applyFont="1" applyAlignment="1">
      <alignment wrapText="1"/>
    </xf>
    <xf numFmtId="0" fontId="3" fillId="0" borderId="1" xfId="0" applyFont="1" applyBorder="1" applyAlignment="1">
      <alignment horizontal="center" vertical="center"/>
    </xf>
    <xf numFmtId="165" fontId="2" fillId="0" borderId="1" xfId="0" applyNumberFormat="1" applyFont="1" applyBorder="1" applyAlignment="1">
      <alignment horizontal="center" vertical="center"/>
    </xf>
    <xf numFmtId="165" fontId="2" fillId="0" borderId="1" xfId="0" applyNumberFormat="1" applyFont="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2" fillId="0" borderId="1" xfId="0" applyFont="1" applyFill="1" applyBorder="1" applyAlignment="1">
      <alignment horizontal="center" vertical="center"/>
    </xf>
    <xf numFmtId="0" fontId="15" fillId="0" borderId="0" xfId="0" applyFont="1" applyFill="1"/>
    <xf numFmtId="0" fontId="18" fillId="0" borderId="0" xfId="0" applyFont="1" applyFill="1" applyAlignment="1">
      <alignment horizontal="center"/>
    </xf>
    <xf numFmtId="0" fontId="15" fillId="0" borderId="0" xfId="0" applyFont="1" applyFill="1" applyAlignment="1">
      <alignment horizontal="center"/>
    </xf>
    <xf numFmtId="0" fontId="10" fillId="0" borderId="1" xfId="0" applyFont="1" applyFill="1" applyBorder="1" applyAlignment="1">
      <alignment horizontal="center" vertical="center" wrapText="1"/>
    </xf>
    <xf numFmtId="0" fontId="9" fillId="0" borderId="3" xfId="0" applyFont="1" applyFill="1" applyBorder="1" applyAlignment="1">
      <alignment horizontal="center" vertical="center"/>
    </xf>
    <xf numFmtId="0" fontId="9" fillId="0" borderId="5" xfId="0" applyFont="1" applyFill="1" applyBorder="1" applyAlignment="1">
      <alignment horizontal="center" vertical="center"/>
    </xf>
    <xf numFmtId="0" fontId="13" fillId="0" borderId="0" xfId="0" applyFont="1" applyFill="1" applyAlignment="1">
      <alignment horizontal="center"/>
    </xf>
    <xf numFmtId="0" fontId="9" fillId="0" borderId="2" xfId="0" applyFont="1" applyFill="1" applyBorder="1" applyAlignment="1">
      <alignment horizontal="center" vertical="center"/>
    </xf>
    <xf numFmtId="0" fontId="9" fillId="0" borderId="6" xfId="0" applyFont="1" applyFill="1" applyBorder="1" applyAlignment="1">
      <alignment horizontal="center" vertical="center"/>
    </xf>
    <xf numFmtId="0" fontId="10" fillId="0" borderId="1" xfId="0" applyFont="1" applyFill="1" applyBorder="1" applyAlignment="1">
      <alignment horizontal="center" vertical="center"/>
    </xf>
    <xf numFmtId="0" fontId="8" fillId="0" borderId="0" xfId="0" applyFont="1" applyFill="1" applyAlignment="1">
      <alignment horizontal="center" vertical="center"/>
    </xf>
    <xf numFmtId="0" fontId="9" fillId="0" borderId="2" xfId="0" applyFont="1" applyFill="1" applyBorder="1" applyAlignment="1">
      <alignment horizontal="center" vertical="center" wrapText="1"/>
    </xf>
    <xf numFmtId="0" fontId="9" fillId="0" borderId="6" xfId="0" applyFont="1" applyFill="1" applyBorder="1" applyAlignment="1">
      <alignment horizontal="center" vertical="center" wrapText="1"/>
    </xf>
    <xf numFmtId="164" fontId="12" fillId="0" borderId="13" xfId="0" applyNumberFormat="1" applyFont="1" applyFill="1" applyBorder="1" applyAlignment="1">
      <alignment vertical="center"/>
    </xf>
    <xf numFmtId="164" fontId="11" fillId="8" borderId="13" xfId="2" applyNumberFormat="1" applyFont="1" applyFill="1" applyBorder="1" applyAlignment="1">
      <alignment vertical="center"/>
    </xf>
    <xf numFmtId="167" fontId="20" fillId="0" borderId="0" xfId="0" applyNumberFormat="1" applyFont="1" applyFill="1"/>
    <xf numFmtId="164" fontId="11" fillId="8" borderId="13" xfId="2" applyNumberFormat="1" applyFont="1" applyFill="1" applyBorder="1" applyAlignment="1">
      <alignment horizontal="center" vertical="center"/>
    </xf>
  </cellXfs>
  <cellStyles count="3">
    <cellStyle name="Comma" xfId="1" builtinId="3"/>
    <cellStyle name="Comma [0]" xfId="2" builtinId="6"/>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PJ%202020_1/REALISASI/REAL%20BLU%202020%20Revisi%20POK_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PJ%202020/PKL/RAB%20PKL%20Keperawatan%202019%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PJ%202020/PKL/RAB%20PKL%20Kebidana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PJ%202020/PKL/BIAYA%20PKL%20TGM.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AL BLU 1"/>
      <sheetName val="REAL BLU 2"/>
      <sheetName val="REAL BLU 3"/>
      <sheetName val="REAL BLU 4"/>
      <sheetName val="REAL BLU 5"/>
      <sheetName val="REAL BLU 6"/>
      <sheetName val="REAL BLU 7"/>
      <sheetName val="REAL BLU 8"/>
      <sheetName val="REAL BLU 9"/>
      <sheetName val="REAL BLU 10"/>
      <sheetName val="REAL BLU 11"/>
      <sheetName val="REAL BLU 12"/>
      <sheetName val="REAL BLU 13"/>
      <sheetName val="REAL BLU 14"/>
      <sheetName val="Real BLU 15"/>
      <sheetName val="REAL BLU 16"/>
      <sheetName val="REAL ALL KOMPONEN"/>
      <sheetName val="Sheet1"/>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5">
          <cell r="P15">
            <v>13671500</v>
          </cell>
        </row>
      </sheetData>
      <sheetData sheetId="14">
        <row r="13">
          <cell r="P13">
            <v>18150000</v>
          </cell>
        </row>
        <row r="17">
          <cell r="P17">
            <v>13873200</v>
          </cell>
        </row>
        <row r="21">
          <cell r="P21">
            <v>32367858</v>
          </cell>
        </row>
        <row r="23">
          <cell r="P23">
            <v>123867326</v>
          </cell>
        </row>
        <row r="25">
          <cell r="P25">
            <v>16994300</v>
          </cell>
        </row>
        <row r="27">
          <cell r="P27">
            <v>24144913</v>
          </cell>
        </row>
        <row r="29">
          <cell r="P29">
            <v>44355400</v>
          </cell>
        </row>
        <row r="33">
          <cell r="P33">
            <v>6749000</v>
          </cell>
        </row>
        <row r="35">
          <cell r="P35">
            <v>49817052</v>
          </cell>
        </row>
        <row r="39">
          <cell r="P39">
            <v>0</v>
          </cell>
        </row>
        <row r="43">
          <cell r="P43">
            <v>22875800</v>
          </cell>
        </row>
        <row r="45">
          <cell r="P45">
            <v>239520000</v>
          </cell>
        </row>
        <row r="47">
          <cell r="P47">
            <v>23323400</v>
          </cell>
        </row>
      </sheetData>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urni"/>
      <sheetName val="RAB PKL 2019"/>
      <sheetName val="RAB PKL 2020"/>
      <sheetName val="RAB PKL 2020 - Covid-19"/>
      <sheetName val="Sheet1"/>
    </sheetNames>
    <sheetDataSet>
      <sheetData sheetId="0"/>
      <sheetData sheetId="1"/>
      <sheetData sheetId="2"/>
      <sheetData sheetId="3">
        <row r="127">
          <cell r="H127">
            <v>66780000</v>
          </cell>
        </row>
      </sheetData>
      <sheetData sheetId="4"/>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RAB "/>
      <sheetName val="Sheet2"/>
    </sheetNames>
    <sheetDataSet>
      <sheetData sheetId="0">
        <row r="51">
          <cell r="F51">
            <v>128985000</v>
          </cell>
        </row>
      </sheetData>
      <sheetData sheetId="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2019"/>
      <sheetName val="2020"/>
      <sheetName val="2020 DARING "/>
      <sheetName val="2020 DARING PAKET"/>
    </sheetNames>
    <sheetDataSet>
      <sheetData sheetId="0"/>
      <sheetData sheetId="1"/>
      <sheetData sheetId="2"/>
      <sheetData sheetId="3">
        <row r="45">
          <cell r="F45">
            <v>94015000</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L32"/>
  <sheetViews>
    <sheetView topLeftCell="A13" zoomScale="90" zoomScaleNormal="90" workbookViewId="0">
      <selection activeCell="D17" sqref="D17"/>
    </sheetView>
  </sheetViews>
  <sheetFormatPr defaultRowHeight="15"/>
  <cols>
    <col min="1" max="1" width="4.5703125" customWidth="1"/>
    <col min="2" max="2" width="8.7109375" customWidth="1"/>
    <col min="3" max="3" width="22.140625" customWidth="1"/>
    <col min="4" max="4" width="30.5703125" customWidth="1"/>
    <col min="5" max="5" width="15.5703125" bestFit="1" customWidth="1"/>
    <col min="6" max="6" width="4.28515625" customWidth="1"/>
    <col min="7" max="7" width="5.7109375" customWidth="1"/>
    <col min="8" max="8" width="16" bestFit="1" customWidth="1"/>
    <col min="9" max="9" width="12" bestFit="1" customWidth="1"/>
    <col min="10" max="10" width="14.85546875" bestFit="1" customWidth="1"/>
    <col min="12" max="12" width="14.5703125" bestFit="1" customWidth="1"/>
    <col min="14" max="14" width="13.28515625" bestFit="1" customWidth="1"/>
  </cols>
  <sheetData>
    <row r="1" spans="1:12">
      <c r="A1" s="223" t="s">
        <v>0</v>
      </c>
      <c r="B1" s="223"/>
      <c r="C1" s="223"/>
      <c r="D1" s="223"/>
      <c r="E1" s="223"/>
      <c r="F1" s="223"/>
      <c r="G1" s="223"/>
      <c r="H1" s="223"/>
      <c r="I1" s="223"/>
      <c r="J1" s="223"/>
    </row>
    <row r="2" spans="1:12">
      <c r="A2" s="1"/>
      <c r="B2" s="2"/>
      <c r="C2" s="2"/>
      <c r="D2" s="3" t="s">
        <v>1</v>
      </c>
      <c r="E2" s="2"/>
      <c r="F2" s="2"/>
      <c r="G2" s="2"/>
      <c r="H2" s="4"/>
      <c r="I2" s="4"/>
      <c r="J2" s="4"/>
    </row>
    <row r="3" spans="1:12">
      <c r="A3" s="1"/>
      <c r="B3" s="2"/>
      <c r="C3" s="2"/>
      <c r="D3" s="2"/>
      <c r="E3" s="2"/>
      <c r="F3" s="2"/>
      <c r="G3" s="2"/>
      <c r="H3" s="4"/>
      <c r="I3" s="4"/>
      <c r="J3" s="4"/>
    </row>
    <row r="4" spans="1:12">
      <c r="A4" s="1" t="s">
        <v>2</v>
      </c>
      <c r="B4" s="224" t="s">
        <v>3</v>
      </c>
      <c r="C4" s="224"/>
      <c r="D4" s="2" t="s">
        <v>4</v>
      </c>
      <c r="E4" s="2"/>
      <c r="F4" s="2"/>
      <c r="G4" s="2"/>
      <c r="H4" s="4"/>
      <c r="I4" s="4"/>
      <c r="J4" s="4"/>
    </row>
    <row r="5" spans="1:12">
      <c r="A5" s="1" t="s">
        <v>5</v>
      </c>
      <c r="B5" s="224" t="s">
        <v>6</v>
      </c>
      <c r="C5" s="224"/>
      <c r="D5" s="2" t="s">
        <v>7</v>
      </c>
      <c r="E5" s="2"/>
      <c r="F5" s="2"/>
      <c r="G5" s="2"/>
      <c r="H5" s="4"/>
      <c r="I5" s="4"/>
      <c r="J5" s="4"/>
    </row>
    <row r="6" spans="1:12">
      <c r="A6" s="1" t="s">
        <v>8</v>
      </c>
      <c r="B6" s="224" t="s">
        <v>9</v>
      </c>
      <c r="C6" s="224"/>
      <c r="D6" s="2" t="s">
        <v>10</v>
      </c>
      <c r="E6" s="2"/>
      <c r="F6" s="2"/>
      <c r="G6" s="2"/>
      <c r="H6" s="4"/>
      <c r="I6" s="4"/>
      <c r="J6" s="4"/>
    </row>
    <row r="7" spans="1:12">
      <c r="A7" s="1" t="s">
        <v>11</v>
      </c>
      <c r="B7" s="224" t="s">
        <v>12</v>
      </c>
      <c r="C7" s="224"/>
      <c r="D7" s="210" t="s">
        <v>277</v>
      </c>
      <c r="E7" s="2"/>
      <c r="F7" s="2"/>
      <c r="G7" s="2"/>
      <c r="H7" s="4"/>
      <c r="I7" s="4"/>
      <c r="J7" s="4"/>
    </row>
    <row r="8" spans="1:12">
      <c r="A8" s="1"/>
      <c r="B8" s="220"/>
      <c r="C8" s="220"/>
      <c r="D8" s="2"/>
      <c r="E8" s="2"/>
      <c r="F8" s="2"/>
      <c r="G8" s="2"/>
      <c r="H8" s="4"/>
      <c r="I8" s="4"/>
      <c r="J8" s="4"/>
    </row>
    <row r="9" spans="1:12" ht="49.5" customHeight="1">
      <c r="A9" s="221" t="s">
        <v>13</v>
      </c>
      <c r="B9" s="221"/>
      <c r="C9" s="221"/>
      <c r="D9" s="221"/>
      <c r="E9" s="221"/>
      <c r="F9" s="221"/>
      <c r="G9" s="221"/>
      <c r="H9" s="221"/>
      <c r="I9" s="221"/>
      <c r="J9" s="221"/>
    </row>
    <row r="10" spans="1:12">
      <c r="A10" s="1"/>
      <c r="B10" s="2"/>
      <c r="C10" s="2"/>
      <c r="D10" s="2"/>
      <c r="E10" s="2"/>
      <c r="F10" s="2"/>
      <c r="G10" s="2"/>
      <c r="H10" s="4"/>
      <c r="I10" s="4"/>
      <c r="J10" s="4"/>
    </row>
    <row r="11" spans="1:12">
      <c r="A11" s="222" t="s">
        <v>14</v>
      </c>
      <c r="B11" s="222" t="s">
        <v>15</v>
      </c>
      <c r="C11" s="222" t="s">
        <v>16</v>
      </c>
      <c r="D11" s="222" t="s">
        <v>17</v>
      </c>
      <c r="E11" s="222" t="s">
        <v>18</v>
      </c>
      <c r="F11" s="222"/>
      <c r="G11" s="222"/>
      <c r="H11" s="226" t="s">
        <v>19</v>
      </c>
      <c r="I11" s="227" t="s">
        <v>20</v>
      </c>
      <c r="J11" s="227"/>
    </row>
    <row r="12" spans="1:12">
      <c r="A12" s="222"/>
      <c r="B12" s="222"/>
      <c r="C12" s="222"/>
      <c r="D12" s="222"/>
      <c r="E12" s="222"/>
      <c r="F12" s="222"/>
      <c r="G12" s="222"/>
      <c r="H12" s="226"/>
      <c r="I12" s="227"/>
      <c r="J12" s="227"/>
    </row>
    <row r="13" spans="1:12">
      <c r="A13" s="222"/>
      <c r="B13" s="222"/>
      <c r="C13" s="222"/>
      <c r="D13" s="222"/>
      <c r="E13" s="5" t="s">
        <v>21</v>
      </c>
      <c r="F13" s="6"/>
      <c r="G13" s="5" t="s">
        <v>22</v>
      </c>
      <c r="H13" s="226"/>
      <c r="I13" s="7" t="s">
        <v>23</v>
      </c>
      <c r="J13" s="7" t="s">
        <v>24</v>
      </c>
    </row>
    <row r="14" spans="1:12">
      <c r="A14" s="5" t="s">
        <v>25</v>
      </c>
      <c r="B14" s="5" t="s">
        <v>26</v>
      </c>
      <c r="C14" s="5" t="s">
        <v>27</v>
      </c>
      <c r="D14" s="5" t="s">
        <v>28</v>
      </c>
      <c r="E14" s="5" t="s">
        <v>29</v>
      </c>
      <c r="F14" s="5" t="s">
        <v>30</v>
      </c>
      <c r="G14" s="5" t="s">
        <v>31</v>
      </c>
      <c r="H14" s="7" t="s">
        <v>32</v>
      </c>
      <c r="I14" s="7" t="s">
        <v>33</v>
      </c>
      <c r="J14" s="7" t="s">
        <v>34</v>
      </c>
    </row>
    <row r="15" spans="1:12" ht="102">
      <c r="A15" s="5">
        <v>1</v>
      </c>
      <c r="B15" s="5">
        <v>525115</v>
      </c>
      <c r="C15" s="32" t="s">
        <v>241</v>
      </c>
      <c r="D15" s="32" t="s">
        <v>243</v>
      </c>
      <c r="E15" s="9">
        <v>44050</v>
      </c>
      <c r="F15" s="5"/>
      <c r="G15" s="5"/>
      <c r="H15" s="7">
        <v>13600000</v>
      </c>
      <c r="I15" s="7"/>
      <c r="J15" s="189"/>
      <c r="L15" s="21"/>
    </row>
    <row r="16" spans="1:12" ht="76.5">
      <c r="A16" s="5">
        <v>2</v>
      </c>
      <c r="B16" s="5">
        <v>525113</v>
      </c>
      <c r="C16" s="8" t="s">
        <v>256</v>
      </c>
      <c r="D16" s="32" t="s">
        <v>257</v>
      </c>
      <c r="E16" s="9">
        <v>44121</v>
      </c>
      <c r="F16" s="5"/>
      <c r="G16" s="5"/>
      <c r="H16" s="7">
        <v>750000</v>
      </c>
      <c r="I16" s="181"/>
      <c r="J16" s="189"/>
    </row>
    <row r="17" spans="1:10" ht="76.5">
      <c r="A17" s="45">
        <v>3</v>
      </c>
      <c r="B17" s="22">
        <v>525113</v>
      </c>
      <c r="C17" s="8" t="s">
        <v>258</v>
      </c>
      <c r="D17" s="32" t="s">
        <v>257</v>
      </c>
      <c r="E17" s="9">
        <v>44121</v>
      </c>
      <c r="F17" s="22"/>
      <c r="G17" s="22"/>
      <c r="H17" s="23">
        <v>750000</v>
      </c>
      <c r="I17" s="181"/>
      <c r="J17" s="189"/>
    </row>
    <row r="18" spans="1:10">
      <c r="A18" s="225" t="s">
        <v>35</v>
      </c>
      <c r="B18" s="225"/>
      <c r="C18" s="225"/>
      <c r="D18" s="225"/>
      <c r="E18" s="225"/>
      <c r="F18" s="225"/>
      <c r="G18" s="10"/>
      <c r="H18" s="11">
        <f>SUM(H15:H17)</f>
        <v>15100000</v>
      </c>
      <c r="I18" s="11"/>
      <c r="J18" s="11"/>
    </row>
    <row r="19" spans="1:10">
      <c r="A19" s="1"/>
      <c r="B19" s="2"/>
      <c r="C19" s="2"/>
      <c r="D19" s="2"/>
      <c r="E19" s="2"/>
      <c r="F19" s="2"/>
      <c r="G19" s="2"/>
      <c r="H19" s="4"/>
      <c r="I19" s="4"/>
      <c r="J19" s="4"/>
    </row>
    <row r="20" spans="1:10" ht="27.75" customHeight="1">
      <c r="A20" s="221" t="s">
        <v>36</v>
      </c>
      <c r="B20" s="221"/>
      <c r="C20" s="221"/>
      <c r="D20" s="221"/>
      <c r="E20" s="221"/>
      <c r="F20" s="221"/>
      <c r="G20" s="221"/>
      <c r="H20" s="221"/>
      <c r="I20" s="221"/>
      <c r="J20" s="221"/>
    </row>
    <row r="21" spans="1:10">
      <c r="A21" s="1"/>
      <c r="B21" s="2"/>
      <c r="C21" s="2"/>
      <c r="D21" s="2"/>
      <c r="E21" s="2"/>
      <c r="F21" s="2"/>
      <c r="G21" s="2"/>
      <c r="H21" s="4"/>
      <c r="I21" s="4"/>
      <c r="J21" s="4"/>
    </row>
    <row r="22" spans="1:10">
      <c r="A22" s="3" t="s">
        <v>37</v>
      </c>
      <c r="B22" s="3"/>
      <c r="C22" s="3"/>
      <c r="D22" s="3"/>
      <c r="E22" s="2"/>
      <c r="F22" s="2"/>
      <c r="G22" s="2"/>
      <c r="H22" s="4"/>
      <c r="I22" s="4"/>
      <c r="J22" s="4"/>
    </row>
    <row r="23" spans="1:10">
      <c r="A23" s="1"/>
      <c r="B23" s="2"/>
      <c r="C23" s="2"/>
      <c r="D23" s="2"/>
      <c r="E23" s="2"/>
      <c r="F23" s="2"/>
      <c r="G23" s="2"/>
      <c r="H23" s="4"/>
      <c r="I23" s="4"/>
      <c r="J23" s="4"/>
    </row>
    <row r="24" spans="1:10">
      <c r="A24" s="3"/>
      <c r="B24" s="3"/>
      <c r="C24" s="3"/>
      <c r="D24" s="3"/>
      <c r="E24" s="3"/>
      <c r="F24" s="12" t="s">
        <v>38</v>
      </c>
      <c r="G24" s="3"/>
      <c r="H24" s="13"/>
      <c r="I24" s="14"/>
      <c r="J24" s="14"/>
    </row>
    <row r="25" spans="1:10">
      <c r="A25" s="15" t="s">
        <v>39</v>
      </c>
      <c r="B25" s="3"/>
      <c r="C25" s="3"/>
      <c r="D25" s="3"/>
      <c r="E25" s="3"/>
      <c r="F25" s="15" t="s">
        <v>40</v>
      </c>
      <c r="G25" s="3"/>
      <c r="H25" s="13"/>
      <c r="I25" s="14"/>
      <c r="J25" s="14"/>
    </row>
    <row r="26" spans="1:10">
      <c r="A26" s="15" t="s">
        <v>41</v>
      </c>
      <c r="B26" s="3"/>
      <c r="C26" s="3"/>
      <c r="D26" s="3"/>
      <c r="E26" s="3"/>
      <c r="F26" s="15" t="s">
        <v>41</v>
      </c>
      <c r="G26" s="3"/>
      <c r="H26" s="13"/>
      <c r="I26" s="14"/>
      <c r="J26" s="14"/>
    </row>
    <row r="27" spans="1:10">
      <c r="A27" s="3"/>
      <c r="B27" s="3"/>
      <c r="C27" s="3"/>
      <c r="D27" s="3"/>
      <c r="E27" s="3"/>
      <c r="F27" s="16"/>
      <c r="G27" s="3"/>
      <c r="H27" s="13"/>
      <c r="I27" s="14"/>
      <c r="J27" s="14"/>
    </row>
    <row r="28" spans="1:10">
      <c r="A28" s="3"/>
      <c r="B28" s="3"/>
      <c r="C28" s="3"/>
      <c r="D28" s="3"/>
      <c r="E28" s="17"/>
      <c r="F28" s="16"/>
      <c r="G28" s="17"/>
      <c r="H28" s="13"/>
      <c r="I28" s="14"/>
      <c r="J28" s="14"/>
    </row>
    <row r="29" spans="1:10">
      <c r="A29" s="3"/>
      <c r="B29" s="17"/>
      <c r="C29" s="17"/>
      <c r="D29" s="3"/>
      <c r="E29" s="3"/>
      <c r="F29" s="16"/>
      <c r="G29" s="17"/>
      <c r="H29" s="18"/>
      <c r="I29" s="19"/>
      <c r="J29" s="19"/>
    </row>
    <row r="30" spans="1:10">
      <c r="A30" s="20" t="s">
        <v>42</v>
      </c>
      <c r="B30" s="3"/>
      <c r="C30" s="3"/>
      <c r="D30" s="3"/>
      <c r="E30" s="3"/>
      <c r="F30" s="20" t="s">
        <v>43</v>
      </c>
      <c r="G30" s="3"/>
      <c r="H30" s="13"/>
      <c r="I30" s="14"/>
      <c r="J30" s="14"/>
    </row>
    <row r="31" spans="1:10">
      <c r="A31" s="15" t="s">
        <v>44</v>
      </c>
      <c r="B31" s="2"/>
      <c r="C31" s="2"/>
      <c r="D31" s="2"/>
      <c r="E31" s="2"/>
      <c r="F31" s="15" t="s">
        <v>45</v>
      </c>
      <c r="G31" s="2"/>
      <c r="H31" s="4"/>
      <c r="I31" s="4"/>
      <c r="J31" s="4"/>
    </row>
    <row r="32" spans="1:10">
      <c r="H32" s="21"/>
      <c r="I32" s="21"/>
      <c r="J32" s="21"/>
    </row>
  </sheetData>
  <mergeCells count="16">
    <mergeCell ref="A18:F18"/>
    <mergeCell ref="A20:J20"/>
    <mergeCell ref="B11:B13"/>
    <mergeCell ref="C11:C13"/>
    <mergeCell ref="D11:D13"/>
    <mergeCell ref="E11:G12"/>
    <mergeCell ref="H11:H13"/>
    <mergeCell ref="I11:J12"/>
    <mergeCell ref="B8:C8"/>
    <mergeCell ref="A9:J9"/>
    <mergeCell ref="A11:A13"/>
    <mergeCell ref="A1:J1"/>
    <mergeCell ref="B4:C4"/>
    <mergeCell ref="B5:C5"/>
    <mergeCell ref="B6:C6"/>
    <mergeCell ref="B7:C7"/>
  </mergeCells>
  <printOptions horizontalCentered="1"/>
  <pageMargins left="0.11811023622047245" right="0.11811023622047245" top="0.35433070866141736" bottom="0.35433070866141736" header="0.31496062992125984" footer="0.31496062992125984"/>
  <pageSetup paperSize="9" scale="75" orientation="portrait" horizontalDpi="0" verticalDpi="0" r:id="rId1"/>
</worksheet>
</file>

<file path=xl/worksheets/sheet2.xml><?xml version="1.0" encoding="utf-8"?>
<worksheet xmlns="http://schemas.openxmlformats.org/spreadsheetml/2006/main" xmlns:r="http://schemas.openxmlformats.org/officeDocument/2006/relationships">
  <dimension ref="A1:M34"/>
  <sheetViews>
    <sheetView workbookViewId="0">
      <selection sqref="A1:J33"/>
    </sheetView>
  </sheetViews>
  <sheetFormatPr defaultRowHeight="15"/>
  <cols>
    <col min="1" max="1" width="4.5703125" customWidth="1"/>
    <col min="2" max="2" width="7.140625" customWidth="1"/>
    <col min="3" max="3" width="22.140625" customWidth="1"/>
    <col min="4" max="4" width="30.5703125" customWidth="1"/>
    <col min="5" max="5" width="15.5703125" bestFit="1" customWidth="1"/>
    <col min="6" max="6" width="4.28515625" customWidth="1"/>
    <col min="7" max="7" width="5.7109375" customWidth="1"/>
    <col min="8" max="8" width="13.85546875" bestFit="1" customWidth="1"/>
    <col min="9" max="9" width="11" bestFit="1" customWidth="1"/>
    <col min="10" max="10" width="12.5703125" customWidth="1"/>
    <col min="12" max="12" width="10.5703125" bestFit="1" customWidth="1"/>
    <col min="13" max="13" width="9.5703125" bestFit="1" customWidth="1"/>
  </cols>
  <sheetData>
    <row r="1" spans="1:13">
      <c r="A1" s="223" t="s">
        <v>0</v>
      </c>
      <c r="B1" s="223"/>
      <c r="C1" s="223"/>
      <c r="D1" s="223"/>
      <c r="E1" s="223"/>
      <c r="F1" s="223"/>
      <c r="G1" s="223"/>
      <c r="H1" s="223"/>
      <c r="I1" s="223"/>
      <c r="J1" s="223"/>
    </row>
    <row r="2" spans="1:13">
      <c r="A2" s="1"/>
      <c r="B2" s="24"/>
      <c r="C2" s="24"/>
      <c r="D2" s="3" t="s">
        <v>1</v>
      </c>
      <c r="E2" s="24"/>
      <c r="F2" s="24"/>
      <c r="G2" s="24"/>
      <c r="H2" s="4"/>
      <c r="I2" s="4"/>
      <c r="J2" s="4"/>
    </row>
    <row r="3" spans="1:13">
      <c r="A3" s="1"/>
      <c r="B3" s="24"/>
      <c r="C3" s="24"/>
      <c r="D3" s="24"/>
      <c r="E3" s="24"/>
      <c r="F3" s="24"/>
      <c r="G3" s="24"/>
      <c r="H3" s="4"/>
      <c r="I3" s="4"/>
      <c r="J3" s="4"/>
    </row>
    <row r="4" spans="1:13">
      <c r="A4" s="1" t="s">
        <v>2</v>
      </c>
      <c r="B4" s="224" t="s">
        <v>3</v>
      </c>
      <c r="C4" s="224"/>
      <c r="D4" s="24" t="s">
        <v>4</v>
      </c>
      <c r="E4" s="24"/>
      <c r="F4" s="24"/>
      <c r="G4" s="24"/>
      <c r="H4" s="4"/>
      <c r="I4" s="4"/>
      <c r="J4" s="4"/>
    </row>
    <row r="5" spans="1:13">
      <c r="A5" s="1" t="s">
        <v>5</v>
      </c>
      <c r="B5" s="224" t="s">
        <v>6</v>
      </c>
      <c r="C5" s="224"/>
      <c r="D5" s="24" t="s">
        <v>7</v>
      </c>
      <c r="E5" s="24"/>
      <c r="F5" s="24"/>
      <c r="G5" s="24"/>
      <c r="H5" s="4"/>
      <c r="I5" s="4"/>
      <c r="J5" s="4"/>
    </row>
    <row r="6" spans="1:13">
      <c r="A6" s="1" t="s">
        <v>8</v>
      </c>
      <c r="B6" s="224" t="s">
        <v>9</v>
      </c>
      <c r="C6" s="224"/>
      <c r="D6" s="24" t="s">
        <v>10</v>
      </c>
      <c r="E6" s="24"/>
      <c r="F6" s="24"/>
      <c r="G6" s="24"/>
      <c r="H6" s="4"/>
      <c r="I6" s="4"/>
      <c r="J6" s="4"/>
    </row>
    <row r="7" spans="1:13">
      <c r="A7" s="1" t="s">
        <v>11</v>
      </c>
      <c r="B7" s="224" t="s">
        <v>12</v>
      </c>
      <c r="C7" s="224"/>
      <c r="D7" s="194" t="s">
        <v>244</v>
      </c>
      <c r="E7" s="24"/>
      <c r="F7" s="24"/>
      <c r="G7" s="24"/>
      <c r="H7" s="4"/>
      <c r="I7" s="4"/>
      <c r="J7" s="4"/>
    </row>
    <row r="8" spans="1:13">
      <c r="A8" s="1"/>
      <c r="B8" s="220"/>
      <c r="C8" s="220"/>
      <c r="D8" s="24"/>
      <c r="E8" s="24"/>
      <c r="F8" s="24"/>
      <c r="G8" s="24"/>
      <c r="H8" s="4"/>
      <c r="I8" s="4"/>
      <c r="J8" s="4"/>
    </row>
    <row r="9" spans="1:13" ht="40.5" customHeight="1">
      <c r="A9" s="221" t="s">
        <v>13</v>
      </c>
      <c r="B9" s="221"/>
      <c r="C9" s="221"/>
      <c r="D9" s="221"/>
      <c r="E9" s="221"/>
      <c r="F9" s="221"/>
      <c r="G9" s="221"/>
      <c r="H9" s="221"/>
      <c r="I9" s="221"/>
      <c r="J9" s="221"/>
    </row>
    <row r="10" spans="1:13">
      <c r="A10" s="1"/>
      <c r="B10" s="24"/>
      <c r="C10" s="24"/>
      <c r="D10" s="24"/>
      <c r="E10" s="24"/>
      <c r="F10" s="24"/>
      <c r="G10" s="24"/>
      <c r="H10" s="4"/>
      <c r="I10" s="4"/>
      <c r="J10" s="4"/>
    </row>
    <row r="11" spans="1:13">
      <c r="A11" s="222" t="s">
        <v>14</v>
      </c>
      <c r="B11" s="222" t="s">
        <v>15</v>
      </c>
      <c r="C11" s="222" t="s">
        <v>16</v>
      </c>
      <c r="D11" s="222" t="s">
        <v>17</v>
      </c>
      <c r="E11" s="222" t="s">
        <v>18</v>
      </c>
      <c r="F11" s="222"/>
      <c r="G11" s="222"/>
      <c r="H11" s="226" t="s">
        <v>19</v>
      </c>
      <c r="I11" s="227" t="s">
        <v>20</v>
      </c>
      <c r="J11" s="227"/>
    </row>
    <row r="12" spans="1:13">
      <c r="A12" s="222"/>
      <c r="B12" s="222"/>
      <c r="C12" s="222"/>
      <c r="D12" s="222"/>
      <c r="E12" s="222"/>
      <c r="F12" s="222"/>
      <c r="G12" s="222"/>
      <c r="H12" s="226"/>
      <c r="I12" s="227"/>
      <c r="J12" s="227"/>
    </row>
    <row r="13" spans="1:13">
      <c r="A13" s="222"/>
      <c r="B13" s="222"/>
      <c r="C13" s="222"/>
      <c r="D13" s="222"/>
      <c r="E13" s="26" t="s">
        <v>21</v>
      </c>
      <c r="F13" s="6"/>
      <c r="G13" s="26" t="s">
        <v>22</v>
      </c>
      <c r="H13" s="226"/>
      <c r="I13" s="27" t="s">
        <v>23</v>
      </c>
      <c r="J13" s="27" t="s">
        <v>24</v>
      </c>
    </row>
    <row r="14" spans="1:13">
      <c r="A14" s="26" t="s">
        <v>25</v>
      </c>
      <c r="B14" s="26" t="s">
        <v>26</v>
      </c>
      <c r="C14" s="26" t="s">
        <v>27</v>
      </c>
      <c r="D14" s="26" t="s">
        <v>28</v>
      </c>
      <c r="E14" s="26" t="s">
        <v>29</v>
      </c>
      <c r="F14" s="26" t="s">
        <v>30</v>
      </c>
      <c r="G14" s="26" t="s">
        <v>31</v>
      </c>
      <c r="H14" s="27" t="s">
        <v>32</v>
      </c>
      <c r="I14" s="27" t="s">
        <v>33</v>
      </c>
      <c r="J14" s="27" t="s">
        <v>34</v>
      </c>
    </row>
    <row r="15" spans="1:13" ht="78" customHeight="1">
      <c r="A15" s="26">
        <v>1</v>
      </c>
      <c r="B15" s="26">
        <v>525113</v>
      </c>
      <c r="C15" s="8" t="s">
        <v>245</v>
      </c>
      <c r="D15" s="8" t="s">
        <v>246</v>
      </c>
      <c r="E15" s="9">
        <v>44126</v>
      </c>
      <c r="F15" s="26"/>
      <c r="G15" s="26"/>
      <c r="H15" s="27">
        <v>3000000</v>
      </c>
      <c r="I15" s="27"/>
      <c r="J15" s="31">
        <f>15%*H15</f>
        <v>450000</v>
      </c>
      <c r="M15" s="33"/>
    </row>
    <row r="16" spans="1:13" ht="78" customHeight="1">
      <c r="A16" s="28">
        <v>2</v>
      </c>
      <c r="B16" s="195">
        <v>525113</v>
      </c>
      <c r="C16" s="200" t="s">
        <v>247</v>
      </c>
      <c r="D16" s="8" t="s">
        <v>246</v>
      </c>
      <c r="E16" s="9">
        <v>44126</v>
      </c>
      <c r="F16" s="195"/>
      <c r="G16" s="195"/>
      <c r="H16" s="196">
        <v>3000000</v>
      </c>
      <c r="I16" s="196"/>
      <c r="J16" s="196">
        <f>15%*H16</f>
        <v>450000</v>
      </c>
      <c r="M16" s="33"/>
    </row>
    <row r="17" spans="1:13" ht="78" customHeight="1">
      <c r="A17" s="28">
        <v>3</v>
      </c>
      <c r="B17" s="195">
        <v>525113</v>
      </c>
      <c r="C17" s="200" t="s">
        <v>248</v>
      </c>
      <c r="D17" s="8" t="s">
        <v>246</v>
      </c>
      <c r="E17" s="9">
        <v>44126</v>
      </c>
      <c r="F17" s="195"/>
      <c r="G17" s="195"/>
      <c r="H17" s="196">
        <v>3000000</v>
      </c>
      <c r="I17" s="196"/>
      <c r="J17" s="196">
        <f>15%*H17</f>
        <v>450000</v>
      </c>
      <c r="M17" s="33"/>
    </row>
    <row r="18" spans="1:13" ht="78" customHeight="1">
      <c r="A18" s="201">
        <v>4</v>
      </c>
      <c r="B18" s="201">
        <v>525113</v>
      </c>
      <c r="C18" s="8" t="s">
        <v>266</v>
      </c>
      <c r="D18" s="8" t="s">
        <v>264</v>
      </c>
      <c r="E18" s="9">
        <v>44121</v>
      </c>
      <c r="F18" s="204"/>
      <c r="G18" s="201"/>
      <c r="H18" s="202">
        <v>1500000</v>
      </c>
      <c r="I18" s="202"/>
      <c r="J18" s="202">
        <f>15%*H18</f>
        <v>225000</v>
      </c>
      <c r="M18" s="33"/>
    </row>
    <row r="19" spans="1:13" ht="78" customHeight="1">
      <c r="A19" s="201">
        <v>5</v>
      </c>
      <c r="B19" s="201">
        <v>525113</v>
      </c>
      <c r="C19" s="8" t="s">
        <v>263</v>
      </c>
      <c r="D19" s="8" t="s">
        <v>265</v>
      </c>
      <c r="E19" s="9">
        <v>44121</v>
      </c>
      <c r="F19" s="204"/>
      <c r="G19" s="201"/>
      <c r="H19" s="202">
        <v>1500000</v>
      </c>
      <c r="I19" s="202"/>
      <c r="J19" s="202">
        <f>15%*H19</f>
        <v>225000</v>
      </c>
      <c r="M19" s="33"/>
    </row>
    <row r="20" spans="1:13">
      <c r="A20" s="228" t="s">
        <v>35</v>
      </c>
      <c r="B20" s="229"/>
      <c r="C20" s="229"/>
      <c r="D20" s="229"/>
      <c r="E20" s="229"/>
      <c r="F20" s="230"/>
      <c r="G20" s="25"/>
      <c r="H20" s="11">
        <f>SUM(H15:H19)</f>
        <v>12000000</v>
      </c>
      <c r="I20" s="11">
        <f>SUM(I15:I15)</f>
        <v>0</v>
      </c>
      <c r="J20" s="11">
        <f>SUM(J15:J19)</f>
        <v>1800000</v>
      </c>
    </row>
    <row r="21" spans="1:13">
      <c r="A21" s="1"/>
      <c r="B21" s="24"/>
      <c r="C21" s="24"/>
      <c r="D21" s="24"/>
      <c r="E21" s="24"/>
      <c r="F21" s="24"/>
      <c r="G21" s="24"/>
      <c r="H21" s="4"/>
      <c r="I21" s="4"/>
      <c r="J21" s="4"/>
    </row>
    <row r="22" spans="1:13" ht="26.25" customHeight="1">
      <c r="A22" s="221" t="s">
        <v>36</v>
      </c>
      <c r="B22" s="221"/>
      <c r="C22" s="221"/>
      <c r="D22" s="221"/>
      <c r="E22" s="221"/>
      <c r="F22" s="221"/>
      <c r="G22" s="221"/>
      <c r="H22" s="221"/>
      <c r="I22" s="221"/>
      <c r="J22" s="221"/>
    </row>
    <row r="23" spans="1:13">
      <c r="A23" s="1"/>
      <c r="B23" s="24"/>
      <c r="C23" s="24"/>
      <c r="D23" s="24"/>
      <c r="E23" s="24"/>
      <c r="F23" s="24"/>
      <c r="G23" s="24"/>
      <c r="H23" s="4"/>
      <c r="I23" s="4"/>
      <c r="J23" s="4"/>
    </row>
    <row r="24" spans="1:13">
      <c r="A24" s="3" t="s">
        <v>37</v>
      </c>
      <c r="B24" s="3"/>
      <c r="C24" s="3"/>
      <c r="D24" s="3"/>
      <c r="E24" s="24"/>
      <c r="F24" s="24"/>
      <c r="G24" s="24"/>
      <c r="H24" s="4"/>
      <c r="I24" s="4"/>
      <c r="J24" s="4"/>
    </row>
    <row r="25" spans="1:13">
      <c r="A25" s="1"/>
      <c r="B25" s="24"/>
      <c r="C25" s="24"/>
      <c r="D25" s="24"/>
      <c r="E25" s="24"/>
      <c r="F25" s="24"/>
      <c r="G25" s="24"/>
      <c r="H25" s="4"/>
      <c r="I25" s="4"/>
      <c r="J25" s="4"/>
    </row>
    <row r="26" spans="1:13">
      <c r="A26" s="3"/>
      <c r="B26" s="3"/>
      <c r="C26" s="3"/>
      <c r="D26" s="3"/>
      <c r="E26" s="3"/>
      <c r="F26" s="12" t="s">
        <v>38</v>
      </c>
      <c r="G26" s="3"/>
      <c r="H26" s="13"/>
      <c r="I26" s="14"/>
      <c r="J26" s="14"/>
    </row>
    <row r="27" spans="1:13">
      <c r="A27" s="15" t="s">
        <v>39</v>
      </c>
      <c r="B27" s="3"/>
      <c r="C27" s="3"/>
      <c r="D27" s="3"/>
      <c r="E27" s="3"/>
      <c r="F27" s="15" t="s">
        <v>40</v>
      </c>
      <c r="G27" s="3"/>
      <c r="H27" s="13"/>
      <c r="I27" s="14"/>
      <c r="J27" s="14"/>
    </row>
    <row r="28" spans="1:13">
      <c r="A28" s="15" t="s">
        <v>41</v>
      </c>
      <c r="B28" s="3"/>
      <c r="C28" s="3"/>
      <c r="D28" s="3"/>
      <c r="E28" s="3"/>
      <c r="F28" s="15" t="s">
        <v>41</v>
      </c>
      <c r="G28" s="3"/>
      <c r="H28" s="13"/>
      <c r="I28" s="14"/>
      <c r="J28" s="14"/>
    </row>
    <row r="29" spans="1:13">
      <c r="A29" s="3"/>
      <c r="B29" s="3"/>
      <c r="C29" s="3"/>
      <c r="D29" s="3"/>
      <c r="E29" s="3"/>
      <c r="F29" s="16"/>
      <c r="G29" s="3"/>
      <c r="H29" s="13"/>
      <c r="I29" s="14"/>
      <c r="J29" s="14"/>
    </row>
    <row r="30" spans="1:13">
      <c r="A30" s="3"/>
      <c r="B30" s="3"/>
      <c r="C30" s="3"/>
      <c r="D30" s="3"/>
      <c r="E30" s="17"/>
      <c r="F30" s="16"/>
      <c r="G30" s="17"/>
      <c r="H30" s="13"/>
      <c r="I30" s="14"/>
      <c r="J30" s="14"/>
    </row>
    <row r="31" spans="1:13">
      <c r="A31" s="3"/>
      <c r="B31" s="17"/>
      <c r="C31" s="17"/>
      <c r="D31" s="3"/>
      <c r="E31" s="3"/>
      <c r="F31" s="16"/>
      <c r="G31" s="17"/>
      <c r="H31" s="18"/>
      <c r="I31" s="19"/>
      <c r="J31" s="19"/>
    </row>
    <row r="32" spans="1:13">
      <c r="A32" s="20" t="s">
        <v>42</v>
      </c>
      <c r="B32" s="3"/>
      <c r="C32" s="3"/>
      <c r="D32" s="3"/>
      <c r="E32" s="3"/>
      <c r="F32" s="20" t="s">
        <v>43</v>
      </c>
      <c r="G32" s="3"/>
      <c r="H32" s="13"/>
      <c r="I32" s="14"/>
      <c r="J32" s="14"/>
    </row>
    <row r="33" spans="1:10">
      <c r="A33" s="15" t="s">
        <v>44</v>
      </c>
      <c r="B33" s="24"/>
      <c r="C33" s="24"/>
      <c r="D33" s="24"/>
      <c r="E33" s="24"/>
      <c r="F33" s="15" t="s">
        <v>45</v>
      </c>
      <c r="G33" s="24"/>
      <c r="H33" s="4"/>
      <c r="I33" s="4"/>
      <c r="J33" s="4"/>
    </row>
    <row r="34" spans="1:10">
      <c r="H34" s="21"/>
      <c r="I34" s="21"/>
      <c r="J34" s="21"/>
    </row>
  </sheetData>
  <mergeCells count="16">
    <mergeCell ref="B8:C8"/>
    <mergeCell ref="A1:J1"/>
    <mergeCell ref="B4:C4"/>
    <mergeCell ref="B5:C5"/>
    <mergeCell ref="B6:C6"/>
    <mergeCell ref="B7:C7"/>
    <mergeCell ref="A20:F20"/>
    <mergeCell ref="A22:J22"/>
    <mergeCell ref="A9:J9"/>
    <mergeCell ref="A11:A13"/>
    <mergeCell ref="B11:B13"/>
    <mergeCell ref="C11:C13"/>
    <mergeCell ref="D11:D13"/>
    <mergeCell ref="E11:G12"/>
    <mergeCell ref="H11:H13"/>
    <mergeCell ref="I11:J12"/>
  </mergeCells>
  <pageMargins left="0.31496062992125984" right="0.11811023622047245" top="0.55118110236220474" bottom="0.55118110236220474" header="0.31496062992125984" footer="0.31496062992125984"/>
  <pageSetup paperSize="9" scale="75" orientation="portrait" horizontalDpi="0" verticalDpi="0" copies="6" r:id="rId1"/>
</worksheet>
</file>

<file path=xl/worksheets/sheet3.xml><?xml version="1.0" encoding="utf-8"?>
<worksheet xmlns="http://schemas.openxmlformats.org/spreadsheetml/2006/main" xmlns:r="http://schemas.openxmlformats.org/officeDocument/2006/relationships">
  <dimension ref="A1:L34"/>
  <sheetViews>
    <sheetView topLeftCell="A20" workbookViewId="0">
      <selection sqref="A1:J35"/>
    </sheetView>
  </sheetViews>
  <sheetFormatPr defaultRowHeight="15"/>
  <cols>
    <col min="1" max="1" width="4.5703125" customWidth="1"/>
    <col min="2" max="2" width="7.140625" customWidth="1"/>
    <col min="3" max="3" width="22.140625" customWidth="1"/>
    <col min="4" max="4" width="30.5703125" customWidth="1"/>
    <col min="5" max="5" width="15.5703125" bestFit="1" customWidth="1"/>
    <col min="6" max="6" width="4.28515625" customWidth="1"/>
    <col min="7" max="7" width="5.7109375" customWidth="1"/>
    <col min="8" max="8" width="16.28515625" bestFit="1" customWidth="1"/>
    <col min="9" max="9" width="11.85546875" customWidth="1"/>
    <col min="10" max="10" width="12.5703125" customWidth="1"/>
    <col min="11" max="11" width="10.5703125" bestFit="1" customWidth="1"/>
  </cols>
  <sheetData>
    <row r="1" spans="1:12">
      <c r="A1" s="223" t="s">
        <v>0</v>
      </c>
      <c r="B1" s="223"/>
      <c r="C1" s="223"/>
      <c r="D1" s="223"/>
      <c r="E1" s="223"/>
      <c r="F1" s="223"/>
      <c r="G1" s="223"/>
      <c r="H1" s="223"/>
      <c r="I1" s="223"/>
      <c r="J1" s="223"/>
    </row>
    <row r="2" spans="1:12">
      <c r="A2" s="1"/>
      <c r="B2" s="37"/>
      <c r="C2" s="37"/>
      <c r="D2" s="3" t="s">
        <v>1</v>
      </c>
      <c r="E2" s="37"/>
      <c r="F2" s="37"/>
      <c r="G2" s="37"/>
      <c r="H2" s="4"/>
      <c r="I2" s="4"/>
      <c r="J2" s="4"/>
    </row>
    <row r="3" spans="1:12">
      <c r="A3" s="1"/>
      <c r="B3" s="37"/>
      <c r="C3" s="37"/>
      <c r="D3" s="37"/>
      <c r="E3" s="37"/>
      <c r="F3" s="37"/>
      <c r="G3" s="37"/>
      <c r="H3" s="4"/>
      <c r="I3" s="4"/>
      <c r="J3" s="4"/>
    </row>
    <row r="4" spans="1:12">
      <c r="A4" s="1" t="s">
        <v>2</v>
      </c>
      <c r="B4" s="224" t="s">
        <v>3</v>
      </c>
      <c r="C4" s="224"/>
      <c r="D4" s="37" t="s">
        <v>4</v>
      </c>
      <c r="E4" s="37"/>
      <c r="F4" s="37"/>
      <c r="G4" s="37"/>
      <c r="H4" s="4"/>
      <c r="I4" s="4"/>
      <c r="J4" s="4"/>
    </row>
    <row r="5" spans="1:12">
      <c r="A5" s="1" t="s">
        <v>5</v>
      </c>
      <c r="B5" s="224" t="s">
        <v>6</v>
      </c>
      <c r="C5" s="224"/>
      <c r="D5" s="37" t="s">
        <v>7</v>
      </c>
      <c r="E5" s="37"/>
      <c r="F5" s="37"/>
      <c r="G5" s="37"/>
      <c r="H5" s="4"/>
      <c r="I5" s="4"/>
      <c r="J5" s="4"/>
    </row>
    <row r="6" spans="1:12">
      <c r="A6" s="1" t="s">
        <v>8</v>
      </c>
      <c r="B6" s="224" t="s">
        <v>9</v>
      </c>
      <c r="C6" s="224"/>
      <c r="D6" s="37" t="s">
        <v>10</v>
      </c>
      <c r="E6" s="37"/>
      <c r="F6" s="37"/>
      <c r="G6" s="37"/>
      <c r="H6" s="4"/>
      <c r="I6" s="4"/>
      <c r="J6" s="4"/>
    </row>
    <row r="7" spans="1:12">
      <c r="A7" s="1" t="s">
        <v>11</v>
      </c>
      <c r="B7" s="224" t="s">
        <v>12</v>
      </c>
      <c r="C7" s="224"/>
      <c r="D7" s="199" t="s">
        <v>249</v>
      </c>
      <c r="E7" s="37"/>
      <c r="F7" s="37"/>
      <c r="G7" s="37"/>
      <c r="H7" s="4"/>
      <c r="I7" s="4"/>
      <c r="J7" s="4"/>
    </row>
    <row r="8" spans="1:12">
      <c r="A8" s="1"/>
      <c r="B8" s="220"/>
      <c r="C8" s="220"/>
      <c r="D8" s="37"/>
      <c r="E8" s="37"/>
      <c r="F8" s="37"/>
      <c r="G8" s="37"/>
      <c r="H8" s="4"/>
      <c r="I8" s="4"/>
      <c r="J8" s="4"/>
    </row>
    <row r="9" spans="1:12" ht="40.5" customHeight="1">
      <c r="A9" s="221" t="s">
        <v>13</v>
      </c>
      <c r="B9" s="221"/>
      <c r="C9" s="221"/>
      <c r="D9" s="221"/>
      <c r="E9" s="221"/>
      <c r="F9" s="221"/>
      <c r="G9" s="221"/>
      <c r="H9" s="221"/>
      <c r="I9" s="221"/>
      <c r="J9" s="221"/>
    </row>
    <row r="10" spans="1:12">
      <c r="A10" s="1"/>
      <c r="B10" s="37"/>
      <c r="C10" s="37"/>
      <c r="D10" s="37"/>
      <c r="E10" s="37"/>
      <c r="F10" s="37"/>
      <c r="G10" s="37"/>
      <c r="H10" s="4"/>
      <c r="I10" s="4"/>
      <c r="J10" s="4"/>
    </row>
    <row r="11" spans="1:12">
      <c r="A11" s="222" t="s">
        <v>14</v>
      </c>
      <c r="B11" s="222" t="s">
        <v>15</v>
      </c>
      <c r="C11" s="222" t="s">
        <v>16</v>
      </c>
      <c r="D11" s="222" t="s">
        <v>17</v>
      </c>
      <c r="E11" s="222" t="s">
        <v>18</v>
      </c>
      <c r="F11" s="222"/>
      <c r="G11" s="222"/>
      <c r="H11" s="226" t="s">
        <v>19</v>
      </c>
      <c r="I11" s="227" t="s">
        <v>20</v>
      </c>
      <c r="J11" s="227"/>
    </row>
    <row r="12" spans="1:12">
      <c r="A12" s="222"/>
      <c r="B12" s="222"/>
      <c r="C12" s="222"/>
      <c r="D12" s="222"/>
      <c r="E12" s="222"/>
      <c r="F12" s="222"/>
      <c r="G12" s="222"/>
      <c r="H12" s="226"/>
      <c r="I12" s="227"/>
      <c r="J12" s="227"/>
    </row>
    <row r="13" spans="1:12">
      <c r="A13" s="222"/>
      <c r="B13" s="222"/>
      <c r="C13" s="222"/>
      <c r="D13" s="222"/>
      <c r="E13" s="35" t="s">
        <v>21</v>
      </c>
      <c r="F13" s="6"/>
      <c r="G13" s="35" t="s">
        <v>22</v>
      </c>
      <c r="H13" s="226"/>
      <c r="I13" s="36" t="s">
        <v>23</v>
      </c>
      <c r="J13" s="36" t="s">
        <v>24</v>
      </c>
    </row>
    <row r="14" spans="1:12">
      <c r="A14" s="35" t="s">
        <v>25</v>
      </c>
      <c r="B14" s="35" t="s">
        <v>26</v>
      </c>
      <c r="C14" s="35" t="s">
        <v>27</v>
      </c>
      <c r="D14" s="35" t="s">
        <v>28</v>
      </c>
      <c r="E14" s="35" t="s">
        <v>29</v>
      </c>
      <c r="F14" s="35" t="s">
        <v>30</v>
      </c>
      <c r="G14" s="35" t="s">
        <v>31</v>
      </c>
      <c r="H14" s="36" t="s">
        <v>32</v>
      </c>
      <c r="I14" s="36" t="s">
        <v>33</v>
      </c>
      <c r="J14" s="36" t="s">
        <v>34</v>
      </c>
      <c r="L14" s="129"/>
    </row>
    <row r="15" spans="1:12" ht="114.75">
      <c r="A15" s="35">
        <v>1</v>
      </c>
      <c r="B15" s="28">
        <v>525119</v>
      </c>
      <c r="C15" s="8" t="s">
        <v>250</v>
      </c>
      <c r="D15" s="8" t="s">
        <v>251</v>
      </c>
      <c r="E15" s="9">
        <v>44140</v>
      </c>
      <c r="F15" s="29"/>
      <c r="G15" s="29"/>
      <c r="H15" s="30">
        <v>3500000</v>
      </c>
      <c r="I15" s="36"/>
      <c r="J15" s="181"/>
      <c r="K15" s="188"/>
      <c r="L15" s="203"/>
    </row>
    <row r="16" spans="1:12" ht="114.75">
      <c r="A16" s="197">
        <v>2</v>
      </c>
      <c r="B16" s="28">
        <v>525119</v>
      </c>
      <c r="C16" s="8" t="s">
        <v>250</v>
      </c>
      <c r="D16" s="8" t="s">
        <v>252</v>
      </c>
      <c r="E16" s="9">
        <v>44140</v>
      </c>
      <c r="F16" s="197"/>
      <c r="G16" s="197"/>
      <c r="H16" s="198">
        <v>3500000</v>
      </c>
      <c r="I16" s="198"/>
      <c r="J16" s="198"/>
      <c r="K16" s="188"/>
      <c r="L16" s="203"/>
    </row>
    <row r="17" spans="1:12" ht="102">
      <c r="A17" s="197">
        <v>3</v>
      </c>
      <c r="B17" s="28">
        <v>525119</v>
      </c>
      <c r="C17" s="8" t="s">
        <v>250</v>
      </c>
      <c r="D17" s="8" t="s">
        <v>253</v>
      </c>
      <c r="E17" s="9">
        <v>44140</v>
      </c>
      <c r="F17" s="197"/>
      <c r="G17" s="197"/>
      <c r="H17" s="198">
        <v>3500000</v>
      </c>
      <c r="I17" s="198"/>
      <c r="J17" s="198"/>
      <c r="K17" s="188"/>
      <c r="L17" s="203"/>
    </row>
    <row r="18" spans="1:12" ht="102">
      <c r="A18" s="197">
        <v>4</v>
      </c>
      <c r="B18" s="28">
        <v>525119</v>
      </c>
      <c r="C18" s="8" t="s">
        <v>250</v>
      </c>
      <c r="D18" s="8" t="s">
        <v>254</v>
      </c>
      <c r="E18" s="9">
        <v>44140</v>
      </c>
      <c r="F18" s="197"/>
      <c r="G18" s="197"/>
      <c r="H18" s="198">
        <v>3500000</v>
      </c>
      <c r="I18" s="198"/>
      <c r="J18" s="198"/>
      <c r="K18" s="188"/>
      <c r="L18" s="203"/>
    </row>
    <row r="19" spans="1:12" ht="114.75">
      <c r="A19" s="197">
        <v>5</v>
      </c>
      <c r="B19" s="28">
        <v>525119</v>
      </c>
      <c r="C19" s="8" t="s">
        <v>250</v>
      </c>
      <c r="D19" s="8" t="s">
        <v>255</v>
      </c>
      <c r="E19" s="9">
        <v>44140</v>
      </c>
      <c r="F19" s="197"/>
      <c r="G19" s="197"/>
      <c r="H19" s="198">
        <v>3500000</v>
      </c>
      <c r="I19" s="198"/>
      <c r="J19" s="198"/>
      <c r="K19" s="188"/>
      <c r="L19" s="203"/>
    </row>
    <row r="20" spans="1:12" ht="51">
      <c r="A20" s="197">
        <v>6</v>
      </c>
      <c r="B20" s="28">
        <v>525119</v>
      </c>
      <c r="C20" s="8" t="s">
        <v>260</v>
      </c>
      <c r="D20" s="8" t="s">
        <v>259</v>
      </c>
      <c r="E20" s="9">
        <v>44118</v>
      </c>
      <c r="F20" s="197"/>
      <c r="G20" s="197"/>
      <c r="H20" s="198">
        <v>800000</v>
      </c>
      <c r="I20" s="198"/>
      <c r="J20" s="198"/>
      <c r="K20" s="188"/>
      <c r="L20" s="203"/>
    </row>
    <row r="21" spans="1:12">
      <c r="A21" s="225" t="s">
        <v>35</v>
      </c>
      <c r="B21" s="225"/>
      <c r="C21" s="225"/>
      <c r="D21" s="225"/>
      <c r="E21" s="225"/>
      <c r="F21" s="225"/>
      <c r="G21" s="34"/>
      <c r="H21" s="11">
        <f>SUM(H15:H20)</f>
        <v>18300000</v>
      </c>
      <c r="I21" s="11">
        <f>SUM(I15:I15)</f>
        <v>0</v>
      </c>
      <c r="J21" s="11">
        <f>SUM(J15:J15)</f>
        <v>0</v>
      </c>
    </row>
    <row r="22" spans="1:12">
      <c r="A22" s="1"/>
      <c r="B22" s="37"/>
      <c r="C22" s="37"/>
      <c r="D22" s="37"/>
      <c r="E22" s="37"/>
      <c r="F22" s="37"/>
      <c r="G22" s="37"/>
      <c r="H22" s="4"/>
      <c r="I22" s="4"/>
      <c r="J22" s="4"/>
    </row>
    <row r="23" spans="1:12" ht="30" customHeight="1">
      <c r="A23" s="221" t="s">
        <v>36</v>
      </c>
      <c r="B23" s="221"/>
      <c r="C23" s="221"/>
      <c r="D23" s="221"/>
      <c r="E23" s="221"/>
      <c r="F23" s="221"/>
      <c r="G23" s="221"/>
      <c r="H23" s="221"/>
      <c r="I23" s="221"/>
      <c r="J23" s="221"/>
    </row>
    <row r="24" spans="1:12">
      <c r="A24" s="1"/>
      <c r="B24" s="37"/>
      <c r="C24" s="37"/>
      <c r="D24" s="37"/>
      <c r="E24" s="37"/>
      <c r="F24" s="37"/>
      <c r="G24" s="37"/>
      <c r="H24" s="4"/>
      <c r="I24" s="4"/>
      <c r="J24" s="4"/>
    </row>
    <row r="25" spans="1:12">
      <c r="A25" s="3" t="s">
        <v>37</v>
      </c>
      <c r="B25" s="3"/>
      <c r="C25" s="3"/>
      <c r="D25" s="3"/>
      <c r="E25" s="37"/>
      <c r="F25" s="37"/>
      <c r="G25" s="37"/>
      <c r="H25" s="4"/>
      <c r="I25" s="4"/>
      <c r="J25" s="4"/>
    </row>
    <row r="26" spans="1:12">
      <c r="A26" s="1"/>
      <c r="B26" s="37"/>
      <c r="C26" s="37"/>
      <c r="D26" s="37"/>
      <c r="E26" s="37"/>
      <c r="F26" s="37"/>
      <c r="G26" s="37"/>
      <c r="H26" s="4"/>
      <c r="I26" s="4"/>
      <c r="J26" s="4"/>
    </row>
    <row r="27" spans="1:12">
      <c r="A27" s="3"/>
      <c r="B27" s="3"/>
      <c r="C27" s="3"/>
      <c r="D27" s="3"/>
      <c r="E27" s="3"/>
      <c r="F27" s="12" t="s">
        <v>38</v>
      </c>
      <c r="G27" s="3"/>
      <c r="H27" s="13"/>
      <c r="I27" s="14"/>
      <c r="J27" s="14"/>
    </row>
    <row r="28" spans="1:12">
      <c r="A28" s="15" t="s">
        <v>39</v>
      </c>
      <c r="B28" s="3"/>
      <c r="C28" s="3"/>
      <c r="D28" s="3"/>
      <c r="E28" s="3"/>
      <c r="F28" s="15" t="s">
        <v>40</v>
      </c>
      <c r="G28" s="3"/>
      <c r="H28" s="13"/>
      <c r="I28" s="14"/>
      <c r="J28" s="14"/>
    </row>
    <row r="29" spans="1:12">
      <c r="A29" s="15" t="s">
        <v>41</v>
      </c>
      <c r="B29" s="3"/>
      <c r="C29" s="3"/>
      <c r="D29" s="3"/>
      <c r="E29" s="3"/>
      <c r="F29" s="15" t="s">
        <v>41</v>
      </c>
      <c r="G29" s="3"/>
      <c r="H29" s="13"/>
      <c r="I29" s="14"/>
      <c r="J29" s="14"/>
    </row>
    <row r="30" spans="1:12">
      <c r="A30" s="3"/>
      <c r="B30" s="3"/>
      <c r="C30" s="3"/>
      <c r="D30" s="3"/>
      <c r="E30" s="3"/>
      <c r="F30" s="16"/>
      <c r="G30" s="3"/>
      <c r="H30" s="13"/>
      <c r="I30" s="14"/>
      <c r="J30" s="14"/>
    </row>
    <row r="31" spans="1:12">
      <c r="A31" s="3"/>
      <c r="B31" s="3"/>
      <c r="C31" s="3"/>
      <c r="D31" s="3"/>
      <c r="E31" s="17"/>
      <c r="F31" s="16"/>
      <c r="G31" s="17"/>
      <c r="H31" s="13"/>
      <c r="I31" s="14"/>
      <c r="J31" s="14"/>
    </row>
    <row r="32" spans="1:12">
      <c r="A32" s="3"/>
      <c r="B32" s="17"/>
      <c r="C32" s="17"/>
      <c r="D32" s="3"/>
      <c r="E32" s="3"/>
      <c r="F32" s="16"/>
      <c r="G32" s="17"/>
      <c r="H32" s="18"/>
      <c r="I32" s="19"/>
      <c r="J32" s="19"/>
    </row>
    <row r="33" spans="1:10">
      <c r="A33" s="20" t="s">
        <v>42</v>
      </c>
      <c r="B33" s="3"/>
      <c r="C33" s="3"/>
      <c r="D33" s="3"/>
      <c r="E33" s="3"/>
      <c r="F33" s="20" t="s">
        <v>43</v>
      </c>
      <c r="G33" s="3"/>
      <c r="H33" s="13"/>
      <c r="I33" s="14"/>
      <c r="J33" s="14"/>
    </row>
    <row r="34" spans="1:10">
      <c r="A34" s="15" t="s">
        <v>44</v>
      </c>
      <c r="B34" s="37"/>
      <c r="C34" s="37"/>
      <c r="D34" s="37"/>
      <c r="E34" s="37"/>
      <c r="F34" s="15" t="s">
        <v>45</v>
      </c>
      <c r="G34" s="37"/>
      <c r="H34" s="4"/>
      <c r="I34" s="4"/>
      <c r="J34" s="4"/>
    </row>
  </sheetData>
  <mergeCells count="16">
    <mergeCell ref="A21:F21"/>
    <mergeCell ref="A23:J23"/>
    <mergeCell ref="A9:J9"/>
    <mergeCell ref="A11:A13"/>
    <mergeCell ref="B11:B13"/>
    <mergeCell ref="C11:C13"/>
    <mergeCell ref="D11:D13"/>
    <mergeCell ref="E11:G12"/>
    <mergeCell ref="H11:H13"/>
    <mergeCell ref="I11:J12"/>
    <mergeCell ref="B8:C8"/>
    <mergeCell ref="A1:J1"/>
    <mergeCell ref="B4:C4"/>
    <mergeCell ref="B5:C5"/>
    <mergeCell ref="B6:C6"/>
    <mergeCell ref="B7:C7"/>
  </mergeCells>
  <pageMargins left="0.31496062992125984" right="0.11811023622047245" top="0.55118110236220474" bottom="0.35433070866141736" header="0.31496062992125984" footer="0.31496062992125984"/>
  <pageSetup paperSize="9" scale="75" orientation="portrait" horizontalDpi="0" verticalDpi="0" copies="6" r:id="rId1"/>
</worksheet>
</file>

<file path=xl/worksheets/sheet4.xml><?xml version="1.0" encoding="utf-8"?>
<worksheet xmlns="http://schemas.openxmlformats.org/spreadsheetml/2006/main" xmlns:r="http://schemas.openxmlformats.org/officeDocument/2006/relationships">
  <dimension ref="A1:J37"/>
  <sheetViews>
    <sheetView topLeftCell="A23" workbookViewId="0">
      <selection sqref="A1:J38"/>
    </sheetView>
  </sheetViews>
  <sheetFormatPr defaultRowHeight="15"/>
  <cols>
    <col min="1" max="1" width="4.5703125" customWidth="1"/>
    <col min="2" max="2" width="7.140625" customWidth="1"/>
    <col min="3" max="3" width="22.140625" customWidth="1"/>
    <col min="4" max="4" width="30.5703125" customWidth="1"/>
    <col min="5" max="5" width="15.5703125" bestFit="1" customWidth="1"/>
    <col min="6" max="6" width="4.28515625" customWidth="1"/>
    <col min="7" max="7" width="5.7109375" customWidth="1"/>
    <col min="8" max="8" width="13.85546875" bestFit="1" customWidth="1"/>
    <col min="9" max="9" width="11" bestFit="1" customWidth="1"/>
    <col min="10" max="10" width="12.5703125" customWidth="1"/>
  </cols>
  <sheetData>
    <row r="1" spans="1:10">
      <c r="A1" s="223" t="s">
        <v>0</v>
      </c>
      <c r="B1" s="223"/>
      <c r="C1" s="223"/>
      <c r="D1" s="223"/>
      <c r="E1" s="223"/>
      <c r="F1" s="223"/>
      <c r="G1" s="223"/>
      <c r="H1" s="223"/>
      <c r="I1" s="223"/>
      <c r="J1" s="223"/>
    </row>
    <row r="2" spans="1:10">
      <c r="A2" s="1"/>
      <c r="B2" s="37"/>
      <c r="C2" s="37"/>
      <c r="D2" s="3" t="s">
        <v>1</v>
      </c>
      <c r="E2" s="37"/>
      <c r="F2" s="37"/>
      <c r="G2" s="37"/>
      <c r="H2" s="4"/>
      <c r="I2" s="4"/>
      <c r="J2" s="4"/>
    </row>
    <row r="3" spans="1:10">
      <c r="A3" s="1"/>
      <c r="B3" s="37"/>
      <c r="C3" s="37"/>
      <c r="D3" s="37"/>
      <c r="E3" s="37"/>
      <c r="F3" s="37"/>
      <c r="G3" s="37"/>
      <c r="H3" s="4"/>
      <c r="I3" s="4"/>
      <c r="J3" s="4"/>
    </row>
    <row r="4" spans="1:10">
      <c r="A4" s="1" t="s">
        <v>2</v>
      </c>
      <c r="B4" s="224" t="s">
        <v>3</v>
      </c>
      <c r="C4" s="224"/>
      <c r="D4" s="37" t="s">
        <v>4</v>
      </c>
      <c r="E4" s="37"/>
      <c r="F4" s="37"/>
      <c r="G4" s="37"/>
      <c r="H4" s="4"/>
      <c r="I4" s="4"/>
      <c r="J4" s="4"/>
    </row>
    <row r="5" spans="1:10">
      <c r="A5" s="1" t="s">
        <v>5</v>
      </c>
      <c r="B5" s="224" t="s">
        <v>6</v>
      </c>
      <c r="C5" s="224"/>
      <c r="D5" s="37" t="s">
        <v>7</v>
      </c>
      <c r="E5" s="37"/>
      <c r="F5" s="37"/>
      <c r="G5" s="37"/>
      <c r="H5" s="4"/>
      <c r="I5" s="4"/>
      <c r="J5" s="4"/>
    </row>
    <row r="6" spans="1:10">
      <c r="A6" s="1" t="s">
        <v>8</v>
      </c>
      <c r="B6" s="224" t="s">
        <v>9</v>
      </c>
      <c r="C6" s="224"/>
      <c r="D6" s="37" t="s">
        <v>10</v>
      </c>
      <c r="E6" s="37"/>
      <c r="F6" s="37"/>
      <c r="G6" s="37"/>
      <c r="H6" s="4"/>
      <c r="I6" s="4"/>
      <c r="J6" s="4"/>
    </row>
    <row r="7" spans="1:10">
      <c r="A7" s="1" t="s">
        <v>11</v>
      </c>
      <c r="B7" s="224" t="s">
        <v>12</v>
      </c>
      <c r="C7" s="224"/>
      <c r="D7" s="182" t="s">
        <v>208</v>
      </c>
      <c r="E7" s="37"/>
      <c r="F7" s="37"/>
      <c r="G7" s="37"/>
      <c r="H7" s="4"/>
      <c r="I7" s="4"/>
      <c r="J7" s="4"/>
    </row>
    <row r="8" spans="1:10">
      <c r="A8" s="1"/>
      <c r="B8" s="220"/>
      <c r="C8" s="220"/>
      <c r="D8" s="37"/>
      <c r="E8" s="37"/>
      <c r="F8" s="37"/>
      <c r="G8" s="37"/>
      <c r="H8" s="4"/>
      <c r="I8" s="4"/>
      <c r="J8" s="4"/>
    </row>
    <row r="9" spans="1:10" ht="39" customHeight="1">
      <c r="A9" s="221" t="s">
        <v>13</v>
      </c>
      <c r="B9" s="221"/>
      <c r="C9" s="221"/>
      <c r="D9" s="221"/>
      <c r="E9" s="221"/>
      <c r="F9" s="221"/>
      <c r="G9" s="221"/>
      <c r="H9" s="221"/>
      <c r="I9" s="221"/>
      <c r="J9" s="221"/>
    </row>
    <row r="10" spans="1:10">
      <c r="A10" s="1"/>
      <c r="B10" s="37"/>
      <c r="C10" s="37"/>
      <c r="D10" s="37"/>
      <c r="E10" s="37"/>
      <c r="F10" s="37"/>
      <c r="G10" s="37"/>
      <c r="H10" s="4"/>
      <c r="I10" s="4"/>
      <c r="J10" s="4"/>
    </row>
    <row r="11" spans="1:10">
      <c r="A11" s="222" t="s">
        <v>14</v>
      </c>
      <c r="B11" s="222" t="s">
        <v>15</v>
      </c>
      <c r="C11" s="222" t="s">
        <v>16</v>
      </c>
      <c r="D11" s="222" t="s">
        <v>17</v>
      </c>
      <c r="E11" s="222" t="s">
        <v>18</v>
      </c>
      <c r="F11" s="222"/>
      <c r="G11" s="222"/>
      <c r="H11" s="226" t="s">
        <v>19</v>
      </c>
      <c r="I11" s="227" t="s">
        <v>20</v>
      </c>
      <c r="J11" s="227"/>
    </row>
    <row r="12" spans="1:10">
      <c r="A12" s="222"/>
      <c r="B12" s="222"/>
      <c r="C12" s="222"/>
      <c r="D12" s="222"/>
      <c r="E12" s="222"/>
      <c r="F12" s="222"/>
      <c r="G12" s="222"/>
      <c r="H12" s="226"/>
      <c r="I12" s="227"/>
      <c r="J12" s="227"/>
    </row>
    <row r="13" spans="1:10">
      <c r="A13" s="222"/>
      <c r="B13" s="222"/>
      <c r="C13" s="222"/>
      <c r="D13" s="222"/>
      <c r="E13" s="35" t="s">
        <v>21</v>
      </c>
      <c r="F13" s="6"/>
      <c r="G13" s="35" t="s">
        <v>22</v>
      </c>
      <c r="H13" s="226"/>
      <c r="I13" s="36" t="s">
        <v>23</v>
      </c>
      <c r="J13" s="36" t="s">
        <v>24</v>
      </c>
    </row>
    <row r="14" spans="1:10">
      <c r="A14" s="35" t="s">
        <v>25</v>
      </c>
      <c r="B14" s="35" t="s">
        <v>26</v>
      </c>
      <c r="C14" s="35" t="s">
        <v>27</v>
      </c>
      <c r="D14" s="35" t="s">
        <v>28</v>
      </c>
      <c r="E14" s="35" t="s">
        <v>29</v>
      </c>
      <c r="F14" s="35" t="s">
        <v>30</v>
      </c>
      <c r="G14" s="35" t="s">
        <v>31</v>
      </c>
      <c r="H14" s="36" t="s">
        <v>32</v>
      </c>
      <c r="I14" s="36" t="s">
        <v>33</v>
      </c>
      <c r="J14" s="36" t="s">
        <v>34</v>
      </c>
    </row>
    <row r="15" spans="1:10" ht="76.5">
      <c r="A15" s="35">
        <v>1</v>
      </c>
      <c r="B15" s="35">
        <v>525113</v>
      </c>
      <c r="C15" s="8" t="s">
        <v>211</v>
      </c>
      <c r="D15" s="8" t="s">
        <v>210</v>
      </c>
      <c r="E15" s="9">
        <v>44109</v>
      </c>
      <c r="F15" s="35"/>
      <c r="G15" s="35"/>
      <c r="H15" s="36">
        <v>1500000</v>
      </c>
      <c r="I15" s="36"/>
      <c r="J15" s="36">
        <f t="shared" ref="J15:J20" si="0">15%*H15</f>
        <v>225000</v>
      </c>
    </row>
    <row r="16" spans="1:10" ht="76.5">
      <c r="A16" s="43">
        <v>2</v>
      </c>
      <c r="B16" s="190">
        <v>525113</v>
      </c>
      <c r="C16" s="8" t="s">
        <v>213</v>
      </c>
      <c r="D16" s="8" t="s">
        <v>210</v>
      </c>
      <c r="E16" s="9">
        <v>44128</v>
      </c>
      <c r="F16" s="43"/>
      <c r="G16" s="43"/>
      <c r="H16" s="44">
        <v>2000000</v>
      </c>
      <c r="I16" s="44"/>
      <c r="J16" s="191">
        <f t="shared" si="0"/>
        <v>300000</v>
      </c>
    </row>
    <row r="17" spans="1:10" ht="76.5">
      <c r="A17" s="201">
        <v>3</v>
      </c>
      <c r="B17" s="190">
        <v>525113</v>
      </c>
      <c r="C17" s="8" t="s">
        <v>212</v>
      </c>
      <c r="D17" s="8" t="s">
        <v>210</v>
      </c>
      <c r="E17" s="9">
        <v>44127</v>
      </c>
      <c r="F17" s="190"/>
      <c r="G17" s="190"/>
      <c r="H17" s="191">
        <v>2000000</v>
      </c>
      <c r="I17" s="191"/>
      <c r="J17" s="191">
        <f t="shared" si="0"/>
        <v>300000</v>
      </c>
    </row>
    <row r="18" spans="1:10" ht="76.5">
      <c r="A18" s="201">
        <v>4</v>
      </c>
      <c r="B18" s="190">
        <v>525113</v>
      </c>
      <c r="C18" s="8" t="s">
        <v>215</v>
      </c>
      <c r="D18" s="8" t="s">
        <v>210</v>
      </c>
      <c r="E18" s="9">
        <v>44121</v>
      </c>
      <c r="F18" s="190"/>
      <c r="G18" s="190"/>
      <c r="H18" s="191">
        <v>1000000</v>
      </c>
      <c r="I18" s="191"/>
      <c r="J18" s="191">
        <f t="shared" si="0"/>
        <v>150000</v>
      </c>
    </row>
    <row r="19" spans="1:10" ht="76.5">
      <c r="A19" s="201">
        <v>5</v>
      </c>
      <c r="B19" s="190">
        <v>525113</v>
      </c>
      <c r="C19" s="8" t="s">
        <v>214</v>
      </c>
      <c r="D19" s="8" t="s">
        <v>210</v>
      </c>
      <c r="E19" s="9">
        <v>44121</v>
      </c>
      <c r="F19" s="190"/>
      <c r="G19" s="190"/>
      <c r="H19" s="191">
        <v>1500000</v>
      </c>
      <c r="I19" s="191"/>
      <c r="J19" s="191">
        <f t="shared" si="0"/>
        <v>225000</v>
      </c>
    </row>
    <row r="20" spans="1:10" ht="76.5">
      <c r="A20" s="201">
        <v>6</v>
      </c>
      <c r="B20" s="190">
        <v>525113</v>
      </c>
      <c r="C20" s="8" t="s">
        <v>216</v>
      </c>
      <c r="D20" s="8" t="s">
        <v>210</v>
      </c>
      <c r="E20" s="9">
        <v>44110</v>
      </c>
      <c r="F20" s="190"/>
      <c r="G20" s="190"/>
      <c r="H20" s="191">
        <v>1500000</v>
      </c>
      <c r="I20" s="191"/>
      <c r="J20" s="191">
        <f t="shared" si="0"/>
        <v>225000</v>
      </c>
    </row>
    <row r="21" spans="1:10" ht="89.25">
      <c r="A21" s="201">
        <v>7</v>
      </c>
      <c r="B21" s="201">
        <v>525113</v>
      </c>
      <c r="C21" s="8" t="s">
        <v>267</v>
      </c>
      <c r="D21" s="8" t="s">
        <v>276</v>
      </c>
      <c r="E21" s="9">
        <v>44140</v>
      </c>
      <c r="F21" s="201"/>
      <c r="G21" s="201"/>
      <c r="H21" s="202">
        <v>1000000</v>
      </c>
      <c r="I21" s="202"/>
      <c r="J21" s="202">
        <v>150000</v>
      </c>
    </row>
    <row r="22" spans="1:10" ht="102">
      <c r="A22" s="201">
        <v>8</v>
      </c>
      <c r="B22" s="201">
        <v>525113</v>
      </c>
      <c r="C22" s="8" t="s">
        <v>261</v>
      </c>
      <c r="D22" s="8" t="s">
        <v>268</v>
      </c>
      <c r="E22" s="9">
        <v>44140</v>
      </c>
      <c r="F22" s="201"/>
      <c r="G22" s="201"/>
      <c r="H22" s="202">
        <v>1000000</v>
      </c>
      <c r="I22" s="202"/>
      <c r="J22" s="202">
        <v>150000</v>
      </c>
    </row>
    <row r="23" spans="1:10" ht="102">
      <c r="A23" s="201">
        <v>9</v>
      </c>
      <c r="B23" s="201">
        <v>525113</v>
      </c>
      <c r="C23" s="8" t="s">
        <v>262</v>
      </c>
      <c r="D23" s="8" t="s">
        <v>269</v>
      </c>
      <c r="E23" s="9">
        <v>44127</v>
      </c>
      <c r="F23" s="201"/>
      <c r="G23" s="201"/>
      <c r="H23" s="202">
        <v>2000000</v>
      </c>
      <c r="I23" s="202"/>
      <c r="J23" s="202">
        <f>15%*H23</f>
        <v>300000</v>
      </c>
    </row>
    <row r="24" spans="1:10">
      <c r="A24" s="228" t="s">
        <v>35</v>
      </c>
      <c r="B24" s="229"/>
      <c r="C24" s="229"/>
      <c r="D24" s="229"/>
      <c r="E24" s="229"/>
      <c r="F24" s="230"/>
      <c r="G24" s="34"/>
      <c r="H24" s="11">
        <f>SUM(H15:H23)</f>
        <v>13500000</v>
      </c>
      <c r="I24" s="11"/>
      <c r="J24" s="11">
        <f>SUM(J15:J23)</f>
        <v>2025000</v>
      </c>
    </row>
    <row r="25" spans="1:10">
      <c r="A25" s="1"/>
      <c r="B25" s="37"/>
      <c r="C25" s="37"/>
      <c r="D25" s="37"/>
      <c r="E25" s="37"/>
      <c r="F25" s="37"/>
      <c r="G25" s="37"/>
      <c r="H25" s="4"/>
      <c r="I25" s="4"/>
      <c r="J25" s="4"/>
    </row>
    <row r="26" spans="1:10" ht="30.75" customHeight="1">
      <c r="A26" s="221" t="s">
        <v>36</v>
      </c>
      <c r="B26" s="221"/>
      <c r="C26" s="221"/>
      <c r="D26" s="221"/>
      <c r="E26" s="221"/>
      <c r="F26" s="221"/>
      <c r="G26" s="221"/>
      <c r="H26" s="221"/>
      <c r="I26" s="221"/>
      <c r="J26" s="221"/>
    </row>
    <row r="27" spans="1:10">
      <c r="A27" s="1"/>
      <c r="B27" s="37"/>
      <c r="C27" s="37"/>
      <c r="D27" s="37"/>
      <c r="E27" s="37"/>
      <c r="F27" s="37"/>
      <c r="G27" s="37"/>
      <c r="H27" s="4"/>
      <c r="I27" s="4"/>
      <c r="J27" s="4"/>
    </row>
    <row r="28" spans="1:10">
      <c r="A28" s="3" t="s">
        <v>37</v>
      </c>
      <c r="B28" s="3"/>
      <c r="C28" s="3"/>
      <c r="D28" s="3"/>
      <c r="E28" s="37"/>
      <c r="F28" s="37"/>
      <c r="G28" s="37"/>
      <c r="H28" s="4"/>
      <c r="I28" s="4"/>
      <c r="J28" s="4"/>
    </row>
    <row r="29" spans="1:10">
      <c r="A29" s="1"/>
      <c r="B29" s="37"/>
      <c r="C29" s="37"/>
      <c r="D29" s="37"/>
      <c r="E29" s="37"/>
      <c r="F29" s="37"/>
      <c r="G29" s="37"/>
      <c r="H29" s="4"/>
      <c r="I29" s="4"/>
      <c r="J29" s="4"/>
    </row>
    <row r="30" spans="1:10">
      <c r="A30" s="3"/>
      <c r="B30" s="3"/>
      <c r="C30" s="3"/>
      <c r="D30" s="3"/>
      <c r="E30" s="3"/>
      <c r="F30" s="12" t="s">
        <v>38</v>
      </c>
      <c r="G30" s="3"/>
      <c r="H30" s="13"/>
      <c r="I30" s="14"/>
      <c r="J30" s="14"/>
    </row>
    <row r="31" spans="1:10">
      <c r="A31" s="15" t="s">
        <v>39</v>
      </c>
      <c r="B31" s="3"/>
      <c r="C31" s="3"/>
      <c r="D31" s="3"/>
      <c r="E31" s="3"/>
      <c r="F31" s="15" t="s">
        <v>40</v>
      </c>
      <c r="G31" s="3"/>
      <c r="H31" s="13"/>
      <c r="I31" s="14"/>
      <c r="J31" s="14"/>
    </row>
    <row r="32" spans="1:10">
      <c r="A32" s="15" t="s">
        <v>41</v>
      </c>
      <c r="B32" s="3"/>
      <c r="C32" s="3"/>
      <c r="D32" s="3"/>
      <c r="E32" s="3"/>
      <c r="F32" s="15" t="s">
        <v>41</v>
      </c>
      <c r="G32" s="3"/>
      <c r="H32" s="13"/>
      <c r="I32" s="14"/>
      <c r="J32" s="14"/>
    </row>
    <row r="33" spans="1:10">
      <c r="A33" s="3"/>
      <c r="B33" s="3"/>
      <c r="C33" s="3"/>
      <c r="D33" s="3"/>
      <c r="E33" s="3"/>
      <c r="F33" s="16"/>
      <c r="G33" s="3"/>
      <c r="H33" s="13"/>
      <c r="I33" s="14"/>
      <c r="J33" s="14"/>
    </row>
    <row r="34" spans="1:10">
      <c r="A34" s="3"/>
      <c r="B34" s="3"/>
      <c r="C34" s="3"/>
      <c r="D34" s="3"/>
      <c r="E34" s="17"/>
      <c r="F34" s="16"/>
      <c r="G34" s="17"/>
      <c r="H34" s="13"/>
      <c r="I34" s="14"/>
      <c r="J34" s="14"/>
    </row>
    <row r="35" spans="1:10">
      <c r="A35" s="3"/>
      <c r="B35" s="17"/>
      <c r="C35" s="17"/>
      <c r="D35" s="3"/>
      <c r="E35" s="3"/>
      <c r="F35" s="16"/>
      <c r="G35" s="17"/>
      <c r="H35" s="18"/>
      <c r="I35" s="19"/>
      <c r="J35" s="19"/>
    </row>
    <row r="36" spans="1:10">
      <c r="A36" s="20" t="s">
        <v>42</v>
      </c>
      <c r="B36" s="3"/>
      <c r="C36" s="3"/>
      <c r="D36" s="3"/>
      <c r="E36" s="3"/>
      <c r="F36" s="20" t="s">
        <v>43</v>
      </c>
      <c r="G36" s="3"/>
      <c r="H36" s="13"/>
      <c r="I36" s="14"/>
      <c r="J36" s="14"/>
    </row>
    <row r="37" spans="1:10">
      <c r="A37" s="15" t="s">
        <v>44</v>
      </c>
      <c r="B37" s="37"/>
      <c r="C37" s="37"/>
      <c r="D37" s="37"/>
      <c r="E37" s="37"/>
      <c r="F37" s="15" t="s">
        <v>45</v>
      </c>
      <c r="G37" s="37"/>
      <c r="H37" s="4"/>
      <c r="I37" s="4"/>
      <c r="J37" s="4"/>
    </row>
  </sheetData>
  <mergeCells count="16">
    <mergeCell ref="A24:F24"/>
    <mergeCell ref="A26:J26"/>
    <mergeCell ref="A9:J9"/>
    <mergeCell ref="A11:A13"/>
    <mergeCell ref="B11:B13"/>
    <mergeCell ref="C11:C13"/>
    <mergeCell ref="D11:D13"/>
    <mergeCell ref="E11:G12"/>
    <mergeCell ref="H11:H13"/>
    <mergeCell ref="I11:J12"/>
    <mergeCell ref="B8:C8"/>
    <mergeCell ref="A1:J1"/>
    <mergeCell ref="B4:C4"/>
    <mergeCell ref="B5:C5"/>
    <mergeCell ref="B6:C6"/>
    <mergeCell ref="B7:C7"/>
  </mergeCells>
  <pageMargins left="0.31496062992125984" right="0" top="0.74803149606299213" bottom="0.74803149606299213" header="0.31496062992125984" footer="0.31496062992125984"/>
  <pageSetup paperSize="9" scale="78" orientation="portrait" horizontalDpi="0" verticalDpi="0" copies="6" r:id="rId1"/>
</worksheet>
</file>

<file path=xl/worksheets/sheet5.xml><?xml version="1.0" encoding="utf-8"?>
<worksheet xmlns="http://schemas.openxmlformats.org/spreadsheetml/2006/main" xmlns:r="http://schemas.openxmlformats.org/officeDocument/2006/relationships">
  <dimension ref="A1:Q57"/>
  <sheetViews>
    <sheetView topLeftCell="D42" workbookViewId="0">
      <selection activeCell="P47" sqref="P47"/>
    </sheetView>
  </sheetViews>
  <sheetFormatPr defaultRowHeight="15"/>
  <cols>
    <col min="1" max="1" width="4.5703125" customWidth="1"/>
    <col min="2" max="2" width="7.140625" customWidth="1"/>
    <col min="3" max="3" width="22.140625" style="129" customWidth="1"/>
    <col min="4" max="4" width="30.5703125" customWidth="1"/>
    <col min="5" max="5" width="15.5703125" bestFit="1" customWidth="1"/>
    <col min="6" max="6" width="4.28515625" customWidth="1"/>
    <col min="7" max="7" width="5.7109375" customWidth="1"/>
    <col min="8" max="8" width="16.28515625" bestFit="1" customWidth="1"/>
    <col min="9" max="9" width="11.85546875" customWidth="1"/>
    <col min="10" max="10" width="12.5703125" customWidth="1"/>
    <col min="11" max="11" width="12.42578125" bestFit="1" customWidth="1"/>
    <col min="14" max="14" width="12.85546875" bestFit="1" customWidth="1"/>
    <col min="16" max="16" width="12.85546875" bestFit="1" customWidth="1"/>
  </cols>
  <sheetData>
    <row r="1" spans="1:14">
      <c r="A1" s="223" t="s">
        <v>0</v>
      </c>
      <c r="B1" s="223"/>
      <c r="C1" s="223"/>
      <c r="D1" s="223"/>
      <c r="E1" s="223"/>
      <c r="F1" s="223"/>
      <c r="G1" s="223"/>
      <c r="H1" s="223"/>
      <c r="I1" s="223"/>
      <c r="J1" s="223"/>
    </row>
    <row r="2" spans="1:14">
      <c r="A2" s="1"/>
      <c r="B2" s="38"/>
      <c r="C2" s="206"/>
      <c r="D2" s="3" t="s">
        <v>1</v>
      </c>
      <c r="E2" s="38"/>
      <c r="F2" s="38"/>
      <c r="G2" s="38"/>
      <c r="H2" s="4"/>
      <c r="I2" s="4"/>
      <c r="J2" s="4"/>
    </row>
    <row r="3" spans="1:14">
      <c r="A3" s="1"/>
      <c r="B3" s="38"/>
      <c r="C3" s="206"/>
      <c r="D3" s="38"/>
      <c r="E3" s="38"/>
      <c r="F3" s="38"/>
      <c r="G3" s="38"/>
      <c r="H3" s="4"/>
      <c r="I3" s="4"/>
      <c r="J3" s="4"/>
    </row>
    <row r="4" spans="1:14">
      <c r="A4" s="1" t="s">
        <v>2</v>
      </c>
      <c r="B4" s="224" t="s">
        <v>3</v>
      </c>
      <c r="C4" s="224"/>
      <c r="D4" s="38" t="s">
        <v>4</v>
      </c>
      <c r="E4" s="38"/>
      <c r="F4" s="38"/>
      <c r="G4" s="38"/>
      <c r="H4" s="4"/>
      <c r="I4" s="4"/>
      <c r="J4" s="4"/>
    </row>
    <row r="5" spans="1:14">
      <c r="A5" s="1" t="s">
        <v>5</v>
      </c>
      <c r="B5" s="224" t="s">
        <v>6</v>
      </c>
      <c r="C5" s="224"/>
      <c r="D5" s="38" t="s">
        <v>7</v>
      </c>
      <c r="E5" s="38"/>
      <c r="F5" s="38"/>
      <c r="G5" s="38"/>
      <c r="H5" s="4"/>
      <c r="I5" s="4"/>
      <c r="J5" s="4"/>
    </row>
    <row r="6" spans="1:14">
      <c r="A6" s="1" t="s">
        <v>8</v>
      </c>
      <c r="B6" s="224" t="s">
        <v>9</v>
      </c>
      <c r="C6" s="224"/>
      <c r="D6" s="38" t="s">
        <v>10</v>
      </c>
      <c r="E6" s="38"/>
      <c r="F6" s="38"/>
      <c r="G6" s="38"/>
      <c r="H6" s="4"/>
      <c r="I6" s="4"/>
      <c r="J6" s="4"/>
    </row>
    <row r="7" spans="1:14">
      <c r="A7" s="1" t="s">
        <v>11</v>
      </c>
      <c r="B7" s="224" t="s">
        <v>12</v>
      </c>
      <c r="C7" s="224"/>
      <c r="D7" s="42" t="s">
        <v>217</v>
      </c>
      <c r="E7" s="38"/>
      <c r="F7" s="38"/>
      <c r="G7" s="38"/>
      <c r="H7" s="4"/>
      <c r="I7" s="4"/>
      <c r="J7" s="4"/>
    </row>
    <row r="8" spans="1:14">
      <c r="A8" s="1"/>
      <c r="B8" s="220"/>
      <c r="C8" s="220"/>
      <c r="D8" s="38"/>
      <c r="E8" s="38"/>
      <c r="F8" s="38"/>
      <c r="G8" s="38"/>
      <c r="H8" s="4"/>
      <c r="I8" s="4"/>
      <c r="J8" s="4"/>
    </row>
    <row r="9" spans="1:14" ht="45.75" customHeight="1">
      <c r="A9" s="221" t="s">
        <v>13</v>
      </c>
      <c r="B9" s="221"/>
      <c r="C9" s="221"/>
      <c r="D9" s="221"/>
      <c r="E9" s="221"/>
      <c r="F9" s="221"/>
      <c r="G9" s="221"/>
      <c r="H9" s="221"/>
      <c r="I9" s="221"/>
      <c r="J9" s="221"/>
    </row>
    <row r="10" spans="1:14">
      <c r="A10" s="1"/>
      <c r="B10" s="38"/>
      <c r="C10" s="206"/>
      <c r="D10" s="38"/>
      <c r="E10" s="38"/>
      <c r="F10" s="38"/>
      <c r="G10" s="38"/>
      <c r="H10" s="4"/>
      <c r="I10" s="4"/>
      <c r="J10" s="4"/>
    </row>
    <row r="11" spans="1:14">
      <c r="A11" s="222" t="s">
        <v>14</v>
      </c>
      <c r="B11" s="222" t="s">
        <v>15</v>
      </c>
      <c r="C11" s="231" t="s">
        <v>16</v>
      </c>
      <c r="D11" s="222" t="s">
        <v>17</v>
      </c>
      <c r="E11" s="222" t="s">
        <v>18</v>
      </c>
      <c r="F11" s="222"/>
      <c r="G11" s="222"/>
      <c r="H11" s="226" t="s">
        <v>19</v>
      </c>
      <c r="I11" s="227" t="s">
        <v>20</v>
      </c>
      <c r="J11" s="227"/>
    </row>
    <row r="12" spans="1:14">
      <c r="A12" s="222"/>
      <c r="B12" s="222"/>
      <c r="C12" s="231"/>
      <c r="D12" s="222"/>
      <c r="E12" s="222"/>
      <c r="F12" s="222"/>
      <c r="G12" s="222"/>
      <c r="H12" s="226"/>
      <c r="I12" s="227"/>
      <c r="J12" s="227"/>
    </row>
    <row r="13" spans="1:14">
      <c r="A13" s="222"/>
      <c r="B13" s="222"/>
      <c r="C13" s="231"/>
      <c r="D13" s="222"/>
      <c r="E13" s="40" t="s">
        <v>21</v>
      </c>
      <c r="F13" s="6"/>
      <c r="G13" s="40" t="s">
        <v>22</v>
      </c>
      <c r="H13" s="226"/>
      <c r="I13" s="41" t="s">
        <v>23</v>
      </c>
      <c r="J13" s="41" t="s">
        <v>24</v>
      </c>
    </row>
    <row r="14" spans="1:14">
      <c r="A14" s="40" t="s">
        <v>25</v>
      </c>
      <c r="B14" s="40" t="s">
        <v>26</v>
      </c>
      <c r="C14" s="207" t="s">
        <v>27</v>
      </c>
      <c r="D14" s="40" t="s">
        <v>28</v>
      </c>
      <c r="E14" s="40" t="s">
        <v>29</v>
      </c>
      <c r="F14" s="40" t="s">
        <v>30</v>
      </c>
      <c r="G14" s="40" t="s">
        <v>31</v>
      </c>
      <c r="H14" s="41" t="s">
        <v>32</v>
      </c>
      <c r="I14" s="41" t="s">
        <v>33</v>
      </c>
      <c r="J14" s="41" t="s">
        <v>34</v>
      </c>
    </row>
    <row r="15" spans="1:14" ht="99.6" customHeight="1">
      <c r="A15" s="40">
        <v>1</v>
      </c>
      <c r="B15" s="28">
        <v>525115</v>
      </c>
      <c r="C15" s="205" t="s">
        <v>226</v>
      </c>
      <c r="D15" s="8" t="s">
        <v>227</v>
      </c>
      <c r="E15" s="9">
        <v>44079</v>
      </c>
      <c r="F15" s="40"/>
      <c r="G15" s="40"/>
      <c r="H15" s="41">
        <v>600000</v>
      </c>
      <c r="I15" s="41"/>
      <c r="J15" s="41"/>
      <c r="M15">
        <v>300000</v>
      </c>
      <c r="N15">
        <v>300000</v>
      </c>
    </row>
    <row r="16" spans="1:14" ht="102">
      <c r="A16" s="190">
        <v>2</v>
      </c>
      <c r="B16" s="28">
        <v>525115</v>
      </c>
      <c r="C16" s="205" t="s">
        <v>218</v>
      </c>
      <c r="D16" s="8" t="s">
        <v>227</v>
      </c>
      <c r="E16" s="9">
        <v>44080</v>
      </c>
      <c r="F16" s="190"/>
      <c r="G16" s="190"/>
      <c r="H16" s="196">
        <v>600000</v>
      </c>
      <c r="I16" s="191"/>
      <c r="J16" s="191"/>
      <c r="M16">
        <v>300000</v>
      </c>
      <c r="N16">
        <v>300000</v>
      </c>
    </row>
    <row r="17" spans="1:16" ht="102">
      <c r="A17" s="201">
        <v>3</v>
      </c>
      <c r="B17" s="28">
        <v>525115</v>
      </c>
      <c r="C17" s="205" t="s">
        <v>219</v>
      </c>
      <c r="D17" s="8" t="s">
        <v>227</v>
      </c>
      <c r="E17" s="9">
        <v>44081</v>
      </c>
      <c r="F17" s="190"/>
      <c r="G17" s="190"/>
      <c r="H17" s="196">
        <v>600000</v>
      </c>
      <c r="I17" s="191"/>
      <c r="J17" s="191"/>
      <c r="M17">
        <v>300000</v>
      </c>
      <c r="N17">
        <v>300000</v>
      </c>
    </row>
    <row r="18" spans="1:16" ht="114.75">
      <c r="A18" s="201">
        <v>4</v>
      </c>
      <c r="B18" s="28">
        <v>525115</v>
      </c>
      <c r="C18" s="205" t="s">
        <v>220</v>
      </c>
      <c r="D18" s="8" t="s">
        <v>242</v>
      </c>
      <c r="E18" s="9">
        <v>44082</v>
      </c>
      <c r="F18" s="190"/>
      <c r="G18" s="190"/>
      <c r="H18" s="191">
        <v>300000</v>
      </c>
      <c r="I18" s="191"/>
      <c r="J18" s="191"/>
      <c r="L18">
        <v>1200000</v>
      </c>
      <c r="M18">
        <v>300000</v>
      </c>
      <c r="N18">
        <v>300000</v>
      </c>
    </row>
    <row r="19" spans="1:16" ht="102">
      <c r="A19" s="201">
        <v>5</v>
      </c>
      <c r="B19" s="28">
        <v>525115</v>
      </c>
      <c r="C19" s="205" t="s">
        <v>226</v>
      </c>
      <c r="D19" s="8" t="s">
        <v>240</v>
      </c>
      <c r="E19" s="9">
        <v>44093</v>
      </c>
      <c r="F19" s="190"/>
      <c r="G19" s="190"/>
      <c r="H19" s="191">
        <v>550000</v>
      </c>
      <c r="I19" s="191"/>
      <c r="J19" s="191"/>
      <c r="M19">
        <v>250000</v>
      </c>
      <c r="N19">
        <v>300000</v>
      </c>
    </row>
    <row r="20" spans="1:16" ht="102">
      <c r="A20" s="201">
        <v>6</v>
      </c>
      <c r="B20" s="28">
        <v>525115</v>
      </c>
      <c r="C20" s="205" t="s">
        <v>221</v>
      </c>
      <c r="D20" s="8" t="s">
        <v>240</v>
      </c>
      <c r="E20" s="9">
        <v>44093</v>
      </c>
      <c r="F20" s="190"/>
      <c r="G20" s="190"/>
      <c r="H20" s="191">
        <v>550000</v>
      </c>
      <c r="I20" s="191"/>
      <c r="J20" s="191"/>
      <c r="M20">
        <v>250000</v>
      </c>
      <c r="N20">
        <v>300000</v>
      </c>
    </row>
    <row r="21" spans="1:16" ht="102">
      <c r="A21" s="201">
        <v>7</v>
      </c>
      <c r="B21" s="28">
        <v>525115</v>
      </c>
      <c r="C21" s="205" t="s">
        <v>222</v>
      </c>
      <c r="D21" s="8" t="s">
        <v>238</v>
      </c>
      <c r="E21" s="9">
        <v>44093</v>
      </c>
      <c r="F21" s="190"/>
      <c r="G21" s="190"/>
      <c r="H21" s="191">
        <v>550000</v>
      </c>
      <c r="I21" s="191"/>
      <c r="J21" s="191"/>
      <c r="M21">
        <v>250000</v>
      </c>
      <c r="N21">
        <v>300000</v>
      </c>
    </row>
    <row r="22" spans="1:16" ht="114.75">
      <c r="A22" s="201">
        <v>8</v>
      </c>
      <c r="B22" s="28">
        <v>525115</v>
      </c>
      <c r="C22" s="205" t="s">
        <v>220</v>
      </c>
      <c r="D22" s="8" t="s">
        <v>237</v>
      </c>
      <c r="E22" s="9">
        <v>44093</v>
      </c>
      <c r="F22" s="190"/>
      <c r="G22" s="190"/>
      <c r="H22" s="191">
        <v>300000</v>
      </c>
      <c r="I22" s="191"/>
      <c r="J22" s="191"/>
      <c r="M22">
        <v>300000</v>
      </c>
      <c r="N22">
        <v>300000</v>
      </c>
    </row>
    <row r="23" spans="1:16" ht="102">
      <c r="A23" s="201">
        <v>9</v>
      </c>
      <c r="B23" s="28">
        <v>525115</v>
      </c>
      <c r="C23" s="205" t="s">
        <v>226</v>
      </c>
      <c r="D23" s="8" t="s">
        <v>239</v>
      </c>
      <c r="E23" s="9">
        <v>44109</v>
      </c>
      <c r="F23" s="190"/>
      <c r="G23" s="190"/>
      <c r="H23" s="191">
        <v>550000</v>
      </c>
      <c r="I23" s="191"/>
      <c r="J23" s="191"/>
      <c r="P23">
        <v>250000</v>
      </c>
    </row>
    <row r="24" spans="1:16" ht="102">
      <c r="A24" s="201">
        <v>10</v>
      </c>
      <c r="B24" s="28">
        <v>525115</v>
      </c>
      <c r="C24" s="205" t="s">
        <v>221</v>
      </c>
      <c r="D24" s="8" t="s">
        <v>239</v>
      </c>
      <c r="E24" s="9">
        <v>44109</v>
      </c>
      <c r="F24" s="190"/>
      <c r="G24" s="190"/>
      <c r="H24" s="191">
        <v>550000</v>
      </c>
      <c r="I24" s="191"/>
      <c r="J24" s="191"/>
      <c r="P24">
        <v>250000</v>
      </c>
    </row>
    <row r="25" spans="1:16" ht="102">
      <c r="A25" s="201">
        <v>11</v>
      </c>
      <c r="B25" s="28">
        <v>525115</v>
      </c>
      <c r="C25" s="205" t="s">
        <v>222</v>
      </c>
      <c r="D25" s="8" t="s">
        <v>239</v>
      </c>
      <c r="E25" s="9">
        <v>44109</v>
      </c>
      <c r="F25" s="190"/>
      <c r="G25" s="190"/>
      <c r="H25" s="191">
        <v>550000</v>
      </c>
      <c r="I25" s="191"/>
      <c r="J25" s="191"/>
      <c r="P25">
        <v>250000</v>
      </c>
    </row>
    <row r="26" spans="1:16" ht="114.75">
      <c r="A26" s="201">
        <v>12</v>
      </c>
      <c r="B26" s="28">
        <v>525115</v>
      </c>
      <c r="C26" s="205" t="s">
        <v>220</v>
      </c>
      <c r="D26" s="8" t="s">
        <v>275</v>
      </c>
      <c r="E26" s="9">
        <v>44109</v>
      </c>
      <c r="F26" s="190"/>
      <c r="G26" s="190"/>
      <c r="H26" s="191">
        <v>300000</v>
      </c>
      <c r="I26" s="191"/>
      <c r="J26" s="191"/>
      <c r="P26">
        <v>300000</v>
      </c>
    </row>
    <row r="27" spans="1:16" ht="102">
      <c r="A27" s="201">
        <v>13</v>
      </c>
      <c r="B27" s="28">
        <v>525115</v>
      </c>
      <c r="C27" s="205" t="s">
        <v>223</v>
      </c>
      <c r="D27" s="8" t="s">
        <v>232</v>
      </c>
      <c r="E27" s="9">
        <v>44100</v>
      </c>
      <c r="F27" s="190"/>
      <c r="G27" s="190"/>
      <c r="H27" s="191">
        <v>600000</v>
      </c>
      <c r="I27" s="191"/>
      <c r="J27" s="191"/>
      <c r="M27">
        <v>300000</v>
      </c>
      <c r="N27">
        <v>300000</v>
      </c>
    </row>
    <row r="28" spans="1:16" ht="102">
      <c r="A28" s="201">
        <v>14</v>
      </c>
      <c r="B28" s="28">
        <v>525115</v>
      </c>
      <c r="C28" s="205" t="s">
        <v>224</v>
      </c>
      <c r="D28" s="8" t="s">
        <v>232</v>
      </c>
      <c r="E28" s="9">
        <v>44100</v>
      </c>
      <c r="F28" s="190"/>
      <c r="G28" s="190"/>
      <c r="H28" s="191">
        <v>600000</v>
      </c>
      <c r="I28" s="191"/>
      <c r="J28" s="191"/>
      <c r="M28">
        <v>300000</v>
      </c>
      <c r="N28">
        <v>300000</v>
      </c>
    </row>
    <row r="29" spans="1:16" ht="102">
      <c r="A29" s="201">
        <v>15</v>
      </c>
      <c r="B29" s="28">
        <v>525115</v>
      </c>
      <c r="C29" s="205" t="s">
        <v>221</v>
      </c>
      <c r="D29" s="8" t="s">
        <v>232</v>
      </c>
      <c r="E29" s="9">
        <v>44100</v>
      </c>
      <c r="F29" s="190"/>
      <c r="G29" s="190"/>
      <c r="H29" s="191">
        <v>600000</v>
      </c>
      <c r="I29" s="191"/>
      <c r="J29" s="191"/>
      <c r="M29">
        <v>300000</v>
      </c>
      <c r="N29">
        <v>300000</v>
      </c>
    </row>
    <row r="30" spans="1:16" ht="102">
      <c r="A30" s="201">
        <v>16</v>
      </c>
      <c r="B30" s="28">
        <v>525115</v>
      </c>
      <c r="C30" s="205" t="s">
        <v>225</v>
      </c>
      <c r="D30" s="8" t="s">
        <v>232</v>
      </c>
      <c r="E30" s="9">
        <v>44100</v>
      </c>
      <c r="F30" s="190"/>
      <c r="G30" s="190"/>
      <c r="H30" s="191">
        <v>600000</v>
      </c>
      <c r="I30" s="191"/>
      <c r="J30" s="191"/>
      <c r="M30">
        <v>300000</v>
      </c>
      <c r="N30">
        <v>300000</v>
      </c>
    </row>
    <row r="31" spans="1:16" ht="102">
      <c r="A31" s="201">
        <v>17</v>
      </c>
      <c r="B31" s="28">
        <v>525115</v>
      </c>
      <c r="C31" s="205" t="s">
        <v>231</v>
      </c>
      <c r="D31" s="8" t="s">
        <v>232</v>
      </c>
      <c r="E31" s="9">
        <v>44100</v>
      </c>
      <c r="F31" s="190"/>
      <c r="G31" s="190"/>
      <c r="H31" s="191">
        <v>600000</v>
      </c>
      <c r="I31" s="191"/>
      <c r="J31" s="191"/>
      <c r="M31">
        <v>300000</v>
      </c>
      <c r="N31">
        <v>300000</v>
      </c>
    </row>
    <row r="32" spans="1:16" ht="102">
      <c r="A32" s="201">
        <v>18</v>
      </c>
      <c r="B32" s="28">
        <v>525115</v>
      </c>
      <c r="C32" s="205" t="s">
        <v>228</v>
      </c>
      <c r="D32" s="8" t="s">
        <v>230</v>
      </c>
      <c r="E32" s="9">
        <v>44112</v>
      </c>
      <c r="F32" s="190"/>
      <c r="G32" s="190"/>
      <c r="H32" s="191">
        <v>600000</v>
      </c>
      <c r="I32" s="191"/>
      <c r="J32" s="191"/>
      <c r="M32">
        <v>300000</v>
      </c>
      <c r="N32">
        <v>300000</v>
      </c>
    </row>
    <row r="33" spans="1:17" ht="102">
      <c r="A33" s="201">
        <v>19</v>
      </c>
      <c r="B33" s="28">
        <v>525115</v>
      </c>
      <c r="C33" s="205" t="s">
        <v>229</v>
      </c>
      <c r="D33" s="8" t="s">
        <v>230</v>
      </c>
      <c r="E33" s="9">
        <v>44112</v>
      </c>
      <c r="F33" s="190"/>
      <c r="G33" s="190"/>
      <c r="H33" s="191">
        <v>600000</v>
      </c>
      <c r="I33" s="191"/>
      <c r="J33" s="191"/>
      <c r="K33" s="21">
        <f>H33+H32+H22+H21+H20+H19+H15+H16+H17+H18</f>
        <v>5250000</v>
      </c>
      <c r="M33">
        <v>300000</v>
      </c>
      <c r="N33">
        <v>300000</v>
      </c>
    </row>
    <row r="34" spans="1:17" ht="114.75">
      <c r="A34" s="201">
        <v>20</v>
      </c>
      <c r="B34" s="28">
        <v>525115</v>
      </c>
      <c r="C34" s="205" t="s">
        <v>233</v>
      </c>
      <c r="D34" s="8" t="s">
        <v>234</v>
      </c>
      <c r="E34" s="9">
        <v>44093</v>
      </c>
      <c r="F34" s="190"/>
      <c r="G34" s="190"/>
      <c r="H34" s="191">
        <v>550000</v>
      </c>
      <c r="I34" s="191"/>
      <c r="J34" s="191"/>
      <c r="K34" s="21"/>
      <c r="M34">
        <v>250000</v>
      </c>
      <c r="N34">
        <v>300000</v>
      </c>
    </row>
    <row r="35" spans="1:17" ht="114.75">
      <c r="A35" s="201">
        <v>21</v>
      </c>
      <c r="B35" s="28">
        <v>525115</v>
      </c>
      <c r="C35" s="205" t="s">
        <v>235</v>
      </c>
      <c r="D35" s="8" t="s">
        <v>234</v>
      </c>
      <c r="E35" s="9">
        <v>44093</v>
      </c>
      <c r="F35" s="190"/>
      <c r="G35" s="190"/>
      <c r="H35" s="191">
        <v>550000</v>
      </c>
      <c r="I35" s="191"/>
      <c r="J35" s="191"/>
      <c r="K35" s="21"/>
      <c r="M35">
        <v>250000</v>
      </c>
      <c r="N35">
        <v>300000</v>
      </c>
    </row>
    <row r="36" spans="1:17" ht="114.75">
      <c r="A36" s="201">
        <v>22</v>
      </c>
      <c r="B36" s="28">
        <v>525115</v>
      </c>
      <c r="C36" s="205" t="s">
        <v>225</v>
      </c>
      <c r="D36" s="8" t="s">
        <v>234</v>
      </c>
      <c r="E36" s="9">
        <v>44093</v>
      </c>
      <c r="F36" s="190"/>
      <c r="G36" s="190"/>
      <c r="H36" s="191">
        <v>550000</v>
      </c>
      <c r="I36" s="191"/>
      <c r="J36" s="191"/>
      <c r="K36" s="21"/>
      <c r="M36">
        <v>250000</v>
      </c>
      <c r="N36">
        <v>300000</v>
      </c>
    </row>
    <row r="37" spans="1:17" ht="76.5">
      <c r="A37" s="201">
        <v>23</v>
      </c>
      <c r="B37" s="28">
        <v>525115</v>
      </c>
      <c r="C37" s="205" t="s">
        <v>233</v>
      </c>
      <c r="D37" s="8" t="s">
        <v>236</v>
      </c>
      <c r="E37" s="9">
        <v>44107</v>
      </c>
      <c r="F37" s="190"/>
      <c r="G37" s="190"/>
      <c r="H37" s="191">
        <v>550000</v>
      </c>
      <c r="I37" s="191"/>
      <c r="J37" s="191"/>
      <c r="K37" s="21"/>
      <c r="P37">
        <v>250000</v>
      </c>
    </row>
    <row r="38" spans="1:17" ht="76.5">
      <c r="A38" s="201">
        <v>24</v>
      </c>
      <c r="B38" s="28">
        <v>525115</v>
      </c>
      <c r="C38" s="205" t="s">
        <v>235</v>
      </c>
      <c r="D38" s="8" t="s">
        <v>236</v>
      </c>
      <c r="E38" s="9">
        <v>44107</v>
      </c>
      <c r="F38" s="190"/>
      <c r="G38" s="190"/>
      <c r="H38" s="191">
        <v>550000</v>
      </c>
      <c r="I38" s="191"/>
      <c r="J38" s="191"/>
      <c r="K38" s="21"/>
      <c r="P38">
        <v>250000</v>
      </c>
    </row>
    <row r="39" spans="1:17" ht="76.5">
      <c r="A39" s="201">
        <v>25</v>
      </c>
      <c r="B39" s="28">
        <v>525115</v>
      </c>
      <c r="C39" s="205" t="s">
        <v>231</v>
      </c>
      <c r="D39" s="8" t="s">
        <v>236</v>
      </c>
      <c r="E39" s="9">
        <v>44107</v>
      </c>
      <c r="F39" s="190"/>
      <c r="G39" s="190"/>
      <c r="H39" s="191">
        <v>550000</v>
      </c>
      <c r="I39" s="191"/>
      <c r="J39" s="191"/>
      <c r="K39" s="21"/>
      <c r="P39">
        <v>250000</v>
      </c>
    </row>
    <row r="40" spans="1:17" ht="102">
      <c r="A40" s="201">
        <v>26</v>
      </c>
      <c r="B40" s="28">
        <v>525115</v>
      </c>
      <c r="C40" s="205" t="s">
        <v>229</v>
      </c>
      <c r="D40" s="8" t="s">
        <v>270</v>
      </c>
      <c r="E40" s="9">
        <v>44139</v>
      </c>
      <c r="F40" s="192"/>
      <c r="G40" s="192"/>
      <c r="H40" s="193">
        <v>550000</v>
      </c>
      <c r="I40" s="193"/>
      <c r="J40" s="193"/>
      <c r="K40" s="21"/>
      <c r="M40">
        <v>250000</v>
      </c>
      <c r="N40">
        <v>300000</v>
      </c>
    </row>
    <row r="41" spans="1:17" ht="102">
      <c r="A41" s="201">
        <v>27</v>
      </c>
      <c r="B41" s="28">
        <v>525115</v>
      </c>
      <c r="C41" s="205" t="s">
        <v>220</v>
      </c>
      <c r="D41" s="8" t="s">
        <v>271</v>
      </c>
      <c r="E41" s="9">
        <v>44139</v>
      </c>
      <c r="F41" s="192"/>
      <c r="G41" s="192"/>
      <c r="H41" s="193">
        <v>550000</v>
      </c>
      <c r="I41" s="193"/>
      <c r="J41" s="193"/>
      <c r="K41" s="21"/>
      <c r="M41">
        <v>250000</v>
      </c>
      <c r="N41">
        <v>300000</v>
      </c>
    </row>
    <row r="42" spans="1:17" ht="102">
      <c r="A42" s="201">
        <v>28</v>
      </c>
      <c r="B42" s="28">
        <v>525115</v>
      </c>
      <c r="C42" s="205" t="s">
        <v>229</v>
      </c>
      <c r="D42" s="8" t="s">
        <v>272</v>
      </c>
      <c r="E42" s="9">
        <v>44107</v>
      </c>
      <c r="F42" s="201"/>
      <c r="G42" s="201"/>
      <c r="H42" s="202">
        <v>550000</v>
      </c>
      <c r="I42" s="202"/>
      <c r="J42" s="202"/>
      <c r="K42" s="21"/>
      <c r="M42">
        <v>250000</v>
      </c>
      <c r="N42">
        <v>300000</v>
      </c>
    </row>
    <row r="43" spans="1:17" ht="102">
      <c r="A43" s="201">
        <v>29</v>
      </c>
      <c r="B43" s="28">
        <v>525115</v>
      </c>
      <c r="C43" s="205" t="s">
        <v>228</v>
      </c>
      <c r="D43" s="8" t="s">
        <v>272</v>
      </c>
      <c r="E43" s="9">
        <v>44107</v>
      </c>
      <c r="F43" s="201"/>
      <c r="G43" s="201"/>
      <c r="H43" s="202">
        <v>550000</v>
      </c>
      <c r="I43" s="202"/>
      <c r="J43" s="202"/>
      <c r="K43" s="21"/>
      <c r="M43">
        <v>250000</v>
      </c>
      <c r="N43">
        <v>300000</v>
      </c>
    </row>
    <row r="44" spans="1:17">
      <c r="A44" s="225" t="s">
        <v>35</v>
      </c>
      <c r="B44" s="225"/>
      <c r="C44" s="225"/>
      <c r="D44" s="225"/>
      <c r="E44" s="225"/>
      <c r="F44" s="225"/>
      <c r="G44" s="39"/>
      <c r="H44" s="11">
        <f>SUM(H15:H43)</f>
        <v>15700000</v>
      </c>
      <c r="I44" s="11">
        <f>SUM(I15:I15)</f>
        <v>0</v>
      </c>
      <c r="J44" s="11">
        <f>SUM(J15:J15)</f>
        <v>0</v>
      </c>
      <c r="M44">
        <f>SUM(M15:M43)</f>
        <v>6100000</v>
      </c>
      <c r="N44">
        <f t="shared" ref="N44:Q44" si="0">SUM(N15:N43)</f>
        <v>6600000</v>
      </c>
      <c r="O44">
        <f t="shared" si="0"/>
        <v>0</v>
      </c>
      <c r="P44">
        <f t="shared" si="0"/>
        <v>1800000</v>
      </c>
      <c r="Q44">
        <f t="shared" si="0"/>
        <v>0</v>
      </c>
    </row>
    <row r="45" spans="1:17">
      <c r="A45" s="1"/>
      <c r="B45" s="38"/>
      <c r="C45" s="206"/>
      <c r="D45" s="38"/>
      <c r="E45" s="38"/>
      <c r="F45" s="38"/>
      <c r="G45" s="38"/>
      <c r="H45" s="4"/>
      <c r="I45" s="4"/>
      <c r="J45" s="4"/>
      <c r="M45" t="s">
        <v>278</v>
      </c>
    </row>
    <row r="46" spans="1:17" ht="27.75" customHeight="1">
      <c r="A46" s="221" t="s">
        <v>36</v>
      </c>
      <c r="B46" s="221"/>
      <c r="C46" s="221"/>
      <c r="D46" s="221"/>
      <c r="E46" s="221"/>
      <c r="F46" s="221"/>
      <c r="G46" s="221"/>
      <c r="H46" s="221"/>
      <c r="I46" s="221"/>
      <c r="J46" s="221"/>
      <c r="M46" t="s">
        <v>279</v>
      </c>
      <c r="P46" s="21">
        <f>H44-M44-N44-P44</f>
        <v>1200000</v>
      </c>
    </row>
    <row r="47" spans="1:17">
      <c r="A47" s="1"/>
      <c r="B47" s="38"/>
      <c r="C47" s="206"/>
      <c r="D47" s="38"/>
      <c r="E47" s="38"/>
      <c r="F47" s="38"/>
      <c r="G47" s="38"/>
      <c r="H47" s="4"/>
      <c r="I47" s="4"/>
      <c r="J47" s="4"/>
    </row>
    <row r="48" spans="1:17">
      <c r="A48" s="3" t="s">
        <v>37</v>
      </c>
      <c r="B48" s="3"/>
      <c r="C48" s="208"/>
      <c r="D48" s="3"/>
      <c r="E48" s="38"/>
      <c r="F48" s="38"/>
      <c r="G48" s="38"/>
      <c r="H48" s="4"/>
      <c r="I48" s="4"/>
      <c r="J48" s="4"/>
    </row>
    <row r="49" spans="1:10">
      <c r="A49" s="1"/>
      <c r="B49" s="38"/>
      <c r="C49" s="206"/>
      <c r="D49" s="38"/>
      <c r="E49" s="38"/>
      <c r="F49" s="38"/>
      <c r="G49" s="38"/>
      <c r="H49" s="4"/>
      <c r="I49" s="4"/>
      <c r="J49" s="4"/>
    </row>
    <row r="50" spans="1:10">
      <c r="A50" s="3"/>
      <c r="B50" s="3"/>
      <c r="C50" s="208"/>
      <c r="D50" s="3"/>
      <c r="E50" s="3"/>
      <c r="F50" s="12" t="s">
        <v>38</v>
      </c>
      <c r="G50" s="3"/>
      <c r="H50" s="13"/>
      <c r="I50" s="14"/>
      <c r="J50" s="14"/>
    </row>
    <row r="51" spans="1:10">
      <c r="A51" s="15" t="s">
        <v>39</v>
      </c>
      <c r="B51" s="3"/>
      <c r="C51" s="208"/>
      <c r="D51" s="3"/>
      <c r="E51" s="3"/>
      <c r="F51" s="15" t="s">
        <v>40</v>
      </c>
      <c r="G51" s="3"/>
      <c r="H51" s="13"/>
      <c r="I51" s="14"/>
      <c r="J51" s="14"/>
    </row>
    <row r="52" spans="1:10">
      <c r="A52" s="15" t="s">
        <v>41</v>
      </c>
      <c r="B52" s="3"/>
      <c r="C52" s="208"/>
      <c r="D52" s="3"/>
      <c r="E52" s="3"/>
      <c r="F52" s="15" t="s">
        <v>41</v>
      </c>
      <c r="G52" s="3"/>
      <c r="H52" s="13"/>
      <c r="I52" s="14"/>
      <c r="J52" s="14"/>
    </row>
    <row r="53" spans="1:10">
      <c r="A53" s="3"/>
      <c r="B53" s="3"/>
      <c r="C53" s="208"/>
      <c r="D53" s="3"/>
      <c r="E53" s="3"/>
      <c r="F53" s="16"/>
      <c r="G53" s="3"/>
      <c r="H53" s="13"/>
      <c r="I53" s="14"/>
      <c r="J53" s="14"/>
    </row>
    <row r="54" spans="1:10">
      <c r="A54" s="3"/>
      <c r="B54" s="3"/>
      <c r="C54" s="208"/>
      <c r="D54" s="3"/>
      <c r="E54" s="17"/>
      <c r="F54" s="16"/>
      <c r="G54" s="17"/>
      <c r="H54" s="13"/>
      <c r="I54" s="14"/>
      <c r="J54" s="14"/>
    </row>
    <row r="55" spans="1:10">
      <c r="A55" s="3"/>
      <c r="B55" s="17"/>
      <c r="C55" s="209"/>
      <c r="D55" s="3"/>
      <c r="E55" s="3"/>
      <c r="F55" s="16"/>
      <c r="G55" s="17"/>
      <c r="H55" s="18"/>
      <c r="I55" s="19"/>
      <c r="J55" s="19"/>
    </row>
    <row r="56" spans="1:10">
      <c r="A56" s="20" t="s">
        <v>42</v>
      </c>
      <c r="B56" s="3"/>
      <c r="C56" s="208"/>
      <c r="D56" s="3"/>
      <c r="E56" s="3"/>
      <c r="F56" s="20" t="s">
        <v>43</v>
      </c>
      <c r="G56" s="3"/>
      <c r="H56" s="13"/>
      <c r="I56" s="14"/>
      <c r="J56" s="14"/>
    </row>
    <row r="57" spans="1:10">
      <c r="A57" s="15" t="s">
        <v>44</v>
      </c>
      <c r="B57" s="38"/>
      <c r="C57" s="206"/>
      <c r="D57" s="38"/>
      <c r="E57" s="38"/>
      <c r="F57" s="15" t="s">
        <v>45</v>
      </c>
      <c r="G57" s="38"/>
      <c r="H57" s="4"/>
      <c r="I57" s="4"/>
      <c r="J57" s="4"/>
    </row>
  </sheetData>
  <mergeCells count="16">
    <mergeCell ref="B8:C8"/>
    <mergeCell ref="A1:J1"/>
    <mergeCell ref="B4:C4"/>
    <mergeCell ref="B5:C5"/>
    <mergeCell ref="B6:C6"/>
    <mergeCell ref="B7:C7"/>
    <mergeCell ref="A44:F44"/>
    <mergeCell ref="A46:J46"/>
    <mergeCell ref="A9:J9"/>
    <mergeCell ref="A11:A13"/>
    <mergeCell ref="B11:B13"/>
    <mergeCell ref="C11:C13"/>
    <mergeCell ref="D11:D13"/>
    <mergeCell ref="E11:G12"/>
    <mergeCell ref="H11:H13"/>
    <mergeCell ref="I11:J12"/>
  </mergeCells>
  <pageMargins left="0.31496062992125984" right="0.31496062992125984" top="0.55118110236220474" bottom="0.55118110236220474" header="0.31496062992125984" footer="0.31496062992125984"/>
  <pageSetup paperSize="9" scale="75" orientation="portrait" horizontalDpi="0" verticalDpi="0" copies="6" r:id="rId1"/>
</worksheet>
</file>

<file path=xl/worksheets/sheet6.xml><?xml version="1.0" encoding="utf-8"?>
<worksheet xmlns="http://schemas.openxmlformats.org/spreadsheetml/2006/main" xmlns:r="http://schemas.openxmlformats.org/officeDocument/2006/relationships">
  <dimension ref="A1:S58"/>
  <sheetViews>
    <sheetView topLeftCell="A46" workbookViewId="0">
      <selection sqref="A1:S58"/>
    </sheetView>
  </sheetViews>
  <sheetFormatPr defaultRowHeight="15"/>
  <cols>
    <col min="1" max="1" width="12.42578125" bestFit="1" customWidth="1"/>
    <col min="2" max="2" width="30.28515625" customWidth="1"/>
    <col min="3" max="3" width="4.140625" customWidth="1"/>
    <col min="4" max="4" width="15" bestFit="1" customWidth="1"/>
    <col min="5" max="5" width="12.42578125" bestFit="1" customWidth="1"/>
    <col min="6" max="15" width="0" hidden="1" customWidth="1"/>
    <col min="16" max="16" width="13.7109375" bestFit="1" customWidth="1"/>
    <col min="17" max="17" width="15" bestFit="1" customWidth="1"/>
    <col min="18" max="18" width="8" customWidth="1"/>
    <col min="19" max="19" width="4.42578125" customWidth="1"/>
  </cols>
  <sheetData>
    <row r="1" spans="1:19">
      <c r="A1" s="242" t="s">
        <v>46</v>
      </c>
      <c r="B1" s="242"/>
      <c r="C1" s="242"/>
      <c r="D1" s="242"/>
      <c r="E1" s="242"/>
      <c r="F1" s="242"/>
      <c r="G1" s="242"/>
      <c r="H1" s="242"/>
      <c r="I1" s="242"/>
      <c r="J1" s="242"/>
      <c r="K1" s="242"/>
      <c r="L1" s="242"/>
      <c r="M1" s="242"/>
      <c r="N1" s="242"/>
      <c r="O1" s="242"/>
      <c r="P1" s="242"/>
      <c r="Q1" s="242"/>
      <c r="R1" s="242"/>
      <c r="S1" s="242"/>
    </row>
    <row r="2" spans="1:19">
      <c r="A2" s="242" t="s">
        <v>47</v>
      </c>
      <c r="B2" s="242"/>
      <c r="C2" s="242"/>
      <c r="D2" s="242"/>
      <c r="E2" s="242"/>
      <c r="F2" s="242"/>
      <c r="G2" s="242"/>
      <c r="H2" s="242"/>
      <c r="I2" s="242"/>
      <c r="J2" s="242"/>
      <c r="K2" s="242"/>
      <c r="L2" s="242"/>
      <c r="M2" s="242"/>
      <c r="N2" s="242"/>
      <c r="O2" s="242"/>
      <c r="P2" s="242"/>
      <c r="Q2" s="242"/>
      <c r="R2" s="242"/>
      <c r="S2" s="242"/>
    </row>
    <row r="3" spans="1:19">
      <c r="A3" s="242" t="s">
        <v>48</v>
      </c>
      <c r="B3" s="242"/>
      <c r="C3" s="242"/>
      <c r="D3" s="242"/>
      <c r="E3" s="242"/>
      <c r="F3" s="242"/>
      <c r="G3" s="242"/>
      <c r="H3" s="242"/>
      <c r="I3" s="242"/>
      <c r="J3" s="242"/>
      <c r="K3" s="242"/>
      <c r="L3" s="242"/>
      <c r="M3" s="242"/>
      <c r="N3" s="242"/>
      <c r="O3" s="242"/>
      <c r="P3" s="242"/>
      <c r="Q3" s="242"/>
      <c r="R3" s="242"/>
      <c r="S3" s="242"/>
    </row>
    <row r="4" spans="1:19">
      <c r="A4" s="242" t="s">
        <v>49</v>
      </c>
      <c r="B4" s="242"/>
      <c r="C4" s="242"/>
      <c r="D4" s="242"/>
      <c r="E4" s="242"/>
      <c r="F4" s="242"/>
      <c r="G4" s="242"/>
      <c r="H4" s="242"/>
      <c r="I4" s="242"/>
      <c r="J4" s="242"/>
      <c r="K4" s="242"/>
      <c r="L4" s="242"/>
      <c r="M4" s="242"/>
      <c r="N4" s="242"/>
      <c r="O4" s="242"/>
      <c r="P4" s="242"/>
      <c r="Q4" s="242"/>
      <c r="R4" s="242"/>
      <c r="S4" s="242"/>
    </row>
    <row r="5" spans="1:19">
      <c r="A5" s="242" t="s">
        <v>273</v>
      </c>
      <c r="B5" s="242"/>
      <c r="C5" s="242"/>
      <c r="D5" s="242"/>
      <c r="E5" s="242"/>
      <c r="F5" s="242"/>
      <c r="G5" s="242"/>
      <c r="H5" s="242"/>
      <c r="I5" s="242"/>
      <c r="J5" s="242"/>
      <c r="K5" s="242"/>
      <c r="L5" s="242"/>
      <c r="M5" s="242"/>
      <c r="N5" s="242"/>
      <c r="O5" s="242"/>
      <c r="P5" s="242"/>
      <c r="Q5" s="242"/>
      <c r="R5" s="242"/>
      <c r="S5" s="242"/>
    </row>
    <row r="6" spans="1:19">
      <c r="A6" s="211"/>
      <c r="B6" s="46"/>
      <c r="C6" s="46"/>
      <c r="D6" s="46"/>
      <c r="E6" s="46"/>
      <c r="F6" s="46"/>
      <c r="G6" s="47"/>
      <c r="H6" s="47"/>
      <c r="I6" s="47"/>
      <c r="J6" s="46"/>
      <c r="K6" s="46"/>
      <c r="L6" s="46"/>
      <c r="M6" s="46"/>
      <c r="N6" s="46"/>
      <c r="O6" s="46"/>
      <c r="P6" s="46"/>
      <c r="Q6" s="46"/>
      <c r="R6" s="48"/>
      <c r="S6" s="46"/>
    </row>
    <row r="7" spans="1:19">
      <c r="A7" s="243" t="s">
        <v>50</v>
      </c>
      <c r="B7" s="239" t="s">
        <v>51</v>
      </c>
      <c r="C7" s="239" t="s">
        <v>52</v>
      </c>
      <c r="D7" s="239" t="s">
        <v>53</v>
      </c>
      <c r="E7" s="239" t="s">
        <v>274</v>
      </c>
      <c r="F7" s="239" t="s">
        <v>54</v>
      </c>
      <c r="G7" s="239" t="s">
        <v>55</v>
      </c>
      <c r="H7" s="239" t="s">
        <v>56</v>
      </c>
      <c r="I7" s="239" t="s">
        <v>57</v>
      </c>
      <c r="J7" s="239" t="s">
        <v>58</v>
      </c>
      <c r="K7" s="239" t="s">
        <v>59</v>
      </c>
      <c r="L7" s="239" t="s">
        <v>60</v>
      </c>
      <c r="M7" s="239" t="s">
        <v>61</v>
      </c>
      <c r="N7" s="239" t="s">
        <v>62</v>
      </c>
      <c r="O7" s="239" t="s">
        <v>63</v>
      </c>
      <c r="P7" s="241" t="s">
        <v>35</v>
      </c>
      <c r="Q7" s="241" t="s">
        <v>64</v>
      </c>
      <c r="R7" s="235" t="s">
        <v>65</v>
      </c>
      <c r="S7" s="235"/>
    </row>
    <row r="8" spans="1:19">
      <c r="A8" s="244"/>
      <c r="B8" s="240"/>
      <c r="C8" s="240"/>
      <c r="D8" s="240"/>
      <c r="E8" s="240"/>
      <c r="F8" s="240"/>
      <c r="G8" s="240"/>
      <c r="H8" s="240"/>
      <c r="I8" s="240"/>
      <c r="J8" s="240"/>
      <c r="K8" s="240"/>
      <c r="L8" s="240"/>
      <c r="M8" s="240"/>
      <c r="N8" s="240"/>
      <c r="O8" s="240"/>
      <c r="P8" s="241"/>
      <c r="Q8" s="241"/>
      <c r="R8" s="235"/>
      <c r="S8" s="235"/>
    </row>
    <row r="9" spans="1:19">
      <c r="A9" s="49" t="s">
        <v>66</v>
      </c>
      <c r="B9" s="50" t="s">
        <v>67</v>
      </c>
      <c r="C9" s="50"/>
      <c r="D9" s="51"/>
      <c r="E9" s="51"/>
      <c r="F9" s="51"/>
      <c r="G9" s="51"/>
      <c r="H9" s="51"/>
      <c r="I9" s="51"/>
      <c r="J9" s="51"/>
      <c r="K9" s="51"/>
      <c r="L9" s="51"/>
      <c r="M9" s="51"/>
      <c r="N9" s="52"/>
      <c r="O9" s="52"/>
      <c r="P9" s="53"/>
      <c r="Q9" s="53"/>
      <c r="R9" s="54"/>
      <c r="S9" s="55"/>
    </row>
    <row r="10" spans="1:19" ht="25.5">
      <c r="A10" s="56">
        <v>5034501002</v>
      </c>
      <c r="B10" s="57" t="s">
        <v>68</v>
      </c>
      <c r="C10" s="57"/>
      <c r="D10" s="52"/>
      <c r="E10" s="52"/>
      <c r="F10" s="52"/>
      <c r="G10" s="52"/>
      <c r="H10" s="52"/>
      <c r="I10" s="52"/>
      <c r="J10" s="52"/>
      <c r="K10" s="52"/>
      <c r="L10" s="52"/>
      <c r="M10" s="52"/>
      <c r="N10" s="52"/>
      <c r="O10" s="52"/>
      <c r="P10" s="53"/>
      <c r="Q10" s="53"/>
      <c r="R10" s="58"/>
      <c r="S10" s="59"/>
    </row>
    <row r="11" spans="1:19">
      <c r="A11" s="60" t="s">
        <v>69</v>
      </c>
      <c r="B11" s="61" t="s">
        <v>70</v>
      </c>
      <c r="C11" s="62"/>
      <c r="D11" s="63">
        <f>SUM(D13:D17)</f>
        <v>225323000</v>
      </c>
      <c r="E11" s="63">
        <f>SUM(E13:E17)</f>
        <v>27100000</v>
      </c>
      <c r="F11" s="63" t="e">
        <f>F13+#REF!</f>
        <v>#REF!</v>
      </c>
      <c r="G11" s="63" t="e">
        <f>G13+#REF!</f>
        <v>#REF!</v>
      </c>
      <c r="H11" s="63" t="e">
        <f>H13+#REF!</f>
        <v>#REF!</v>
      </c>
      <c r="I11" s="63" t="e">
        <f>I13+#REF!</f>
        <v>#REF!</v>
      </c>
      <c r="J11" s="63" t="e">
        <f>J13+#REF!</f>
        <v>#REF!</v>
      </c>
      <c r="K11" s="63" t="e">
        <f>K13+#REF!</f>
        <v>#REF!</v>
      </c>
      <c r="L11" s="63" t="e">
        <f>L13+#REF!</f>
        <v>#REF!</v>
      </c>
      <c r="M11" s="63" t="e">
        <f>M13+#REF!</f>
        <v>#REF!</v>
      </c>
      <c r="N11" s="63" t="e">
        <f>N13+#REF!</f>
        <v>#REF!</v>
      </c>
      <c r="O11" s="63" t="e">
        <f>O13+#REF!</f>
        <v>#REF!</v>
      </c>
      <c r="P11" s="63">
        <f>SUM(P13:P17)</f>
        <v>72794700</v>
      </c>
      <c r="Q11" s="63">
        <f>D11-P11</f>
        <v>152528300</v>
      </c>
      <c r="R11" s="64">
        <f>P11/D11*100</f>
        <v>32.306821762536444</v>
      </c>
      <c r="S11" s="65" t="s">
        <v>71</v>
      </c>
    </row>
    <row r="12" spans="1:19" ht="25.5">
      <c r="A12" s="66" t="s">
        <v>72</v>
      </c>
      <c r="B12" s="67" t="s">
        <v>73</v>
      </c>
      <c r="C12" s="68"/>
      <c r="D12" s="69"/>
      <c r="E12" s="69"/>
      <c r="F12" s="69"/>
      <c r="G12" s="69"/>
      <c r="H12" s="69"/>
      <c r="I12" s="69"/>
      <c r="J12" s="69"/>
      <c r="K12" s="69"/>
      <c r="L12" s="69"/>
      <c r="M12" s="69"/>
      <c r="N12" s="69"/>
      <c r="O12" s="69"/>
      <c r="P12" s="70"/>
      <c r="Q12" s="70"/>
      <c r="R12" s="71"/>
      <c r="S12" s="72"/>
    </row>
    <row r="13" spans="1:19">
      <c r="A13" s="73">
        <v>525113</v>
      </c>
      <c r="B13" s="74" t="s">
        <v>74</v>
      </c>
      <c r="C13" s="68"/>
      <c r="D13" s="75">
        <v>92400000</v>
      </c>
      <c r="E13" s="75">
        <v>12000000</v>
      </c>
      <c r="F13" s="75" t="e">
        <f>#REF!</f>
        <v>#REF!</v>
      </c>
      <c r="G13" s="75" t="e">
        <f>#REF!</f>
        <v>#REF!</v>
      </c>
      <c r="H13" s="75" t="e">
        <f>#REF!</f>
        <v>#REF!</v>
      </c>
      <c r="I13" s="75" t="e">
        <f>#REF!</f>
        <v>#REF!</v>
      </c>
      <c r="J13" s="75" t="e">
        <f>#REF!</f>
        <v>#REF!</v>
      </c>
      <c r="K13" s="75" t="e">
        <f>#REF!</f>
        <v>#REF!</v>
      </c>
      <c r="L13" s="75" t="e">
        <f>#REF!</f>
        <v>#REF!</v>
      </c>
      <c r="M13" s="75" t="e">
        <f>#REF!</f>
        <v>#REF!</v>
      </c>
      <c r="N13" s="75" t="e">
        <f>#REF!</f>
        <v>#REF!</v>
      </c>
      <c r="O13" s="75" t="e">
        <f>#REF!</f>
        <v>#REF!</v>
      </c>
      <c r="P13" s="70">
        <f>'[1]Real BLU 15'!P13+E13</f>
        <v>30150000</v>
      </c>
      <c r="Q13" s="70">
        <f>D13-P13</f>
        <v>62250000</v>
      </c>
      <c r="R13" s="71">
        <f>P13/D13*100</f>
        <v>32.629870129870127</v>
      </c>
      <c r="S13" s="72" t="s">
        <v>71</v>
      </c>
    </row>
    <row r="14" spans="1:19">
      <c r="A14" s="73"/>
      <c r="B14" s="74"/>
      <c r="C14" s="68"/>
      <c r="D14" s="75"/>
      <c r="E14" s="75"/>
      <c r="F14" s="75"/>
      <c r="G14" s="75"/>
      <c r="H14" s="75"/>
      <c r="I14" s="75"/>
      <c r="J14" s="75"/>
      <c r="K14" s="75"/>
      <c r="L14" s="75"/>
      <c r="M14" s="75"/>
      <c r="N14" s="75"/>
      <c r="O14" s="75"/>
      <c r="P14" s="70"/>
      <c r="Q14" s="70"/>
      <c r="R14" s="71"/>
      <c r="S14" s="72"/>
    </row>
    <row r="15" spans="1:19">
      <c r="A15" s="73">
        <v>525112</v>
      </c>
      <c r="B15" s="74" t="s">
        <v>75</v>
      </c>
      <c r="C15" s="68"/>
      <c r="D15" s="75">
        <v>59923000</v>
      </c>
      <c r="E15" s="76"/>
      <c r="F15" s="75"/>
      <c r="G15" s="75"/>
      <c r="H15" s="75"/>
      <c r="I15" s="75"/>
      <c r="J15" s="75"/>
      <c r="K15" s="75"/>
      <c r="L15" s="75"/>
      <c r="M15" s="75"/>
      <c r="N15" s="75"/>
      <c r="O15" s="75"/>
      <c r="P15" s="70">
        <f>'[1]REAL BLU 14'!P15</f>
        <v>13671500</v>
      </c>
      <c r="Q15" s="70">
        <f>D15-P15</f>
        <v>46251500</v>
      </c>
      <c r="R15" s="71">
        <f>P15/D15*100</f>
        <v>22.815112728000937</v>
      </c>
      <c r="S15" s="72" t="s">
        <v>71</v>
      </c>
    </row>
    <row r="16" spans="1:19">
      <c r="A16" s="73"/>
      <c r="B16" s="74"/>
      <c r="C16" s="68"/>
      <c r="D16" s="75"/>
      <c r="E16" s="76"/>
      <c r="F16" s="75"/>
      <c r="G16" s="75"/>
      <c r="H16" s="75"/>
      <c r="I16" s="75"/>
      <c r="J16" s="75"/>
      <c r="K16" s="75"/>
      <c r="L16" s="75"/>
      <c r="M16" s="75"/>
      <c r="N16" s="75"/>
      <c r="O16" s="75"/>
      <c r="P16" s="70"/>
      <c r="Q16" s="70"/>
      <c r="R16" s="71"/>
      <c r="S16" s="72"/>
    </row>
    <row r="17" spans="1:19">
      <c r="A17" s="73">
        <v>525115</v>
      </c>
      <c r="B17" s="74" t="s">
        <v>76</v>
      </c>
      <c r="C17" s="68"/>
      <c r="D17" s="75">
        <v>73000000</v>
      </c>
      <c r="E17" s="76">
        <v>15100000</v>
      </c>
      <c r="F17" s="75"/>
      <c r="G17" s="75"/>
      <c r="H17" s="75"/>
      <c r="I17" s="75"/>
      <c r="J17" s="75"/>
      <c r="K17" s="75"/>
      <c r="L17" s="75"/>
      <c r="M17" s="75"/>
      <c r="N17" s="75"/>
      <c r="O17" s="75"/>
      <c r="P17" s="69">
        <f>'[1]Real BLU 15'!P17+E17</f>
        <v>28973200</v>
      </c>
      <c r="Q17" s="70">
        <f>D17-P17</f>
        <v>44026800</v>
      </c>
      <c r="R17" s="71">
        <f>P17/D17*100</f>
        <v>39.689315068493151</v>
      </c>
      <c r="S17" s="72" t="s">
        <v>71</v>
      </c>
    </row>
    <row r="18" spans="1:19">
      <c r="A18" s="68"/>
      <c r="B18" s="77"/>
      <c r="C18" s="68"/>
      <c r="D18" s="69"/>
      <c r="E18" s="69"/>
      <c r="F18" s="69"/>
      <c r="G18" s="78"/>
      <c r="H18" s="69"/>
      <c r="I18" s="69"/>
      <c r="J18" s="69"/>
      <c r="K18" s="79"/>
      <c r="L18" s="79"/>
      <c r="M18" s="79"/>
      <c r="N18" s="79"/>
      <c r="O18" s="79"/>
      <c r="P18" s="75"/>
      <c r="Q18" s="69"/>
      <c r="R18" s="80"/>
      <c r="S18" s="72"/>
    </row>
    <row r="19" spans="1:19" ht="25.5">
      <c r="A19" s="60" t="s">
        <v>77</v>
      </c>
      <c r="B19" s="61" t="s">
        <v>78</v>
      </c>
      <c r="C19" s="62"/>
      <c r="D19" s="81">
        <f>SUM(D21:D29)</f>
        <v>452161000</v>
      </c>
      <c r="E19" s="81">
        <f>SUM(E21:E29)</f>
        <v>18300000</v>
      </c>
      <c r="F19" s="81" t="e">
        <f>F21+F23+F25+#REF!+#REF!+#REF!</f>
        <v>#REF!</v>
      </c>
      <c r="G19" s="81" t="e">
        <f>G21+G23+G25+#REF!+#REF!+#REF!</f>
        <v>#REF!</v>
      </c>
      <c r="H19" s="81" t="e">
        <f>H21+H23+H25+#REF!+#REF!+#REF!</f>
        <v>#REF!</v>
      </c>
      <c r="I19" s="81" t="e">
        <f>I21+I23+I25+#REF!+#REF!+#REF!</f>
        <v>#REF!</v>
      </c>
      <c r="J19" s="81" t="e">
        <f>J21+J23+J25+#REF!+#REF!+#REF!</f>
        <v>#REF!</v>
      </c>
      <c r="K19" s="81" t="e">
        <f>K21+K23+K25+#REF!+#REF!+#REF!</f>
        <v>#REF!</v>
      </c>
      <c r="L19" s="81" t="e">
        <f>L21+L23+L25+#REF!+#REF!+#REF!</f>
        <v>#REF!</v>
      </c>
      <c r="M19" s="81" t="e">
        <f>M21+M23+M25+#REF!+#REF!+#REF!</f>
        <v>#REF!</v>
      </c>
      <c r="N19" s="81" t="e">
        <f>N21+N23+N25+#REF!+#REF!+#REF!</f>
        <v>#REF!</v>
      </c>
      <c r="O19" s="81" t="e">
        <f>O21+O23+O25+#REF!+#REF!+#REF!</f>
        <v>#REF!</v>
      </c>
      <c r="P19" s="81">
        <f>SUM(P21:P29)</f>
        <v>260029797</v>
      </c>
      <c r="Q19" s="63">
        <f>D19-P19</f>
        <v>192131203</v>
      </c>
      <c r="R19" s="64">
        <f>P19/D19*100</f>
        <v>57.508232023549134</v>
      </c>
      <c r="S19" s="65" t="s">
        <v>71</v>
      </c>
    </row>
    <row r="20" spans="1:19">
      <c r="A20" s="66" t="s">
        <v>72</v>
      </c>
      <c r="B20" s="67" t="s">
        <v>79</v>
      </c>
      <c r="C20" s="82"/>
      <c r="D20" s="83"/>
      <c r="E20" s="83"/>
      <c r="F20" s="83"/>
      <c r="G20" s="83"/>
      <c r="H20" s="83"/>
      <c r="I20" s="83"/>
      <c r="J20" s="83"/>
      <c r="K20" s="83"/>
      <c r="L20" s="83"/>
      <c r="M20" s="83"/>
      <c r="N20" s="83"/>
      <c r="O20" s="83"/>
      <c r="P20" s="83"/>
      <c r="Q20" s="84"/>
      <c r="R20" s="85"/>
      <c r="S20" s="86"/>
    </row>
    <row r="21" spans="1:19">
      <c r="A21" s="87">
        <v>525112</v>
      </c>
      <c r="B21" s="74" t="s">
        <v>75</v>
      </c>
      <c r="C21" s="88"/>
      <c r="D21" s="76">
        <v>39465000</v>
      </c>
      <c r="E21" s="76"/>
      <c r="F21" s="76"/>
      <c r="G21" s="76"/>
      <c r="H21" s="76"/>
      <c r="I21" s="76"/>
      <c r="J21" s="76"/>
      <c r="K21" s="76"/>
      <c r="L21" s="76"/>
      <c r="M21" s="76"/>
      <c r="N21" s="76"/>
      <c r="O21" s="76"/>
      <c r="P21" s="76">
        <f>'[1]Real BLU 15'!P21</f>
        <v>32367858</v>
      </c>
      <c r="Q21" s="69">
        <f>D21-P21</f>
        <v>7097142</v>
      </c>
      <c r="R21" s="80">
        <f>P21/D21*100</f>
        <v>82.016617255796277</v>
      </c>
      <c r="S21" s="72" t="s">
        <v>71</v>
      </c>
    </row>
    <row r="22" spans="1:19">
      <c r="A22" s="89"/>
      <c r="B22" s="90"/>
      <c r="C22" s="88"/>
      <c r="D22" s="76"/>
      <c r="E22" s="76"/>
      <c r="F22" s="76"/>
      <c r="G22" s="76"/>
      <c r="H22" s="76"/>
      <c r="I22" s="76"/>
      <c r="J22" s="76"/>
      <c r="K22" s="76"/>
      <c r="L22" s="76"/>
      <c r="M22" s="76"/>
      <c r="N22" s="76"/>
      <c r="O22" s="76"/>
      <c r="P22" s="76">
        <f>'[1]Real BLU 15'!P22</f>
        <v>0</v>
      </c>
      <c r="Q22" s="69"/>
      <c r="R22" s="80"/>
      <c r="S22" s="72"/>
    </row>
    <row r="23" spans="1:19">
      <c r="A23" s="73">
        <v>525113</v>
      </c>
      <c r="B23" s="74" t="s">
        <v>74</v>
      </c>
      <c r="C23" s="88"/>
      <c r="D23" s="76">
        <v>266600000</v>
      </c>
      <c r="E23" s="76"/>
      <c r="F23" s="76"/>
      <c r="G23" s="76"/>
      <c r="H23" s="76"/>
      <c r="I23" s="76"/>
      <c r="J23" s="76"/>
      <c r="K23" s="76"/>
      <c r="L23" s="76"/>
      <c r="M23" s="76"/>
      <c r="N23" s="76"/>
      <c r="O23" s="76"/>
      <c r="P23" s="76">
        <f>'[1]Real BLU 15'!P23</f>
        <v>123867326</v>
      </c>
      <c r="Q23" s="69">
        <f>D23-P23</f>
        <v>142732674</v>
      </c>
      <c r="R23" s="80">
        <f>P23/D23*100</f>
        <v>46.461862715678919</v>
      </c>
      <c r="S23" s="72" t="s">
        <v>71</v>
      </c>
    </row>
    <row r="24" spans="1:19">
      <c r="A24" s="89"/>
      <c r="B24" s="90"/>
      <c r="C24" s="88"/>
      <c r="D24" s="76"/>
      <c r="E24" s="76"/>
      <c r="F24" s="76"/>
      <c r="G24" s="76"/>
      <c r="H24" s="76"/>
      <c r="I24" s="76"/>
      <c r="J24" s="76"/>
      <c r="K24" s="76"/>
      <c r="L24" s="76"/>
      <c r="M24" s="76"/>
      <c r="N24" s="76"/>
      <c r="O24" s="76"/>
      <c r="P24" s="76">
        <f>'[1]Real BLU 15'!P24</f>
        <v>0</v>
      </c>
      <c r="Q24" s="69"/>
      <c r="R24" s="80"/>
      <c r="S24" s="72"/>
    </row>
    <row r="25" spans="1:19">
      <c r="A25" s="73">
        <v>525115</v>
      </c>
      <c r="B25" s="74" t="s">
        <v>80</v>
      </c>
      <c r="C25" s="88"/>
      <c r="D25" s="76">
        <v>34000000</v>
      </c>
      <c r="E25" s="76"/>
      <c r="F25" s="76"/>
      <c r="G25" s="76"/>
      <c r="H25" s="76"/>
      <c r="I25" s="76"/>
      <c r="J25" s="76"/>
      <c r="K25" s="76"/>
      <c r="L25" s="76"/>
      <c r="M25" s="76"/>
      <c r="N25" s="76"/>
      <c r="O25" s="76"/>
      <c r="P25" s="76">
        <f>'[1]Real BLU 15'!P25</f>
        <v>16994300</v>
      </c>
      <c r="Q25" s="69">
        <f>D25-P25</f>
        <v>17005700</v>
      </c>
      <c r="R25" s="80">
        <f>P25/D25*100</f>
        <v>49.983235294117648</v>
      </c>
      <c r="S25" s="72" t="s">
        <v>71</v>
      </c>
    </row>
    <row r="26" spans="1:19">
      <c r="A26" s="73"/>
      <c r="B26" s="74"/>
      <c r="C26" s="88"/>
      <c r="D26" s="76"/>
      <c r="E26" s="76"/>
      <c r="F26" s="76"/>
      <c r="G26" s="76"/>
      <c r="H26" s="76"/>
      <c r="I26" s="76"/>
      <c r="J26" s="76"/>
      <c r="K26" s="76"/>
      <c r="L26" s="76"/>
      <c r="M26" s="76"/>
      <c r="N26" s="76"/>
      <c r="O26" s="76"/>
      <c r="P26" s="76">
        <f>'[1]Real BLU 15'!P26</f>
        <v>0</v>
      </c>
      <c r="Q26" s="69">
        <f>D26-P26</f>
        <v>0</v>
      </c>
      <c r="R26" s="80"/>
      <c r="S26" s="72"/>
    </row>
    <row r="27" spans="1:19" ht="25.5">
      <c r="A27" s="73">
        <v>525119</v>
      </c>
      <c r="B27" s="91" t="s">
        <v>81</v>
      </c>
      <c r="C27" s="88"/>
      <c r="D27" s="76">
        <v>65600000</v>
      </c>
      <c r="E27" s="76">
        <v>18300000</v>
      </c>
      <c r="F27" s="76"/>
      <c r="G27" s="76"/>
      <c r="H27" s="76"/>
      <c r="I27" s="76"/>
      <c r="J27" s="76"/>
      <c r="K27" s="76"/>
      <c r="L27" s="76"/>
      <c r="M27" s="76"/>
      <c r="N27" s="76"/>
      <c r="O27" s="76"/>
      <c r="P27" s="76">
        <f>'[1]Real BLU 15'!P27+E27</f>
        <v>42444913</v>
      </c>
      <c r="Q27" s="69">
        <f>D27-P27</f>
        <v>23155087</v>
      </c>
      <c r="R27" s="80">
        <f>P27/D27*100</f>
        <v>64.702611280487815</v>
      </c>
      <c r="S27" s="72" t="s">
        <v>71</v>
      </c>
    </row>
    <row r="28" spans="1:19">
      <c r="A28" s="73"/>
      <c r="B28" s="91"/>
      <c r="C28" s="88"/>
      <c r="D28" s="76"/>
      <c r="E28" s="76"/>
      <c r="F28" s="76"/>
      <c r="G28" s="76"/>
      <c r="H28" s="76"/>
      <c r="I28" s="76"/>
      <c r="J28" s="76"/>
      <c r="K28" s="76"/>
      <c r="L28" s="76"/>
      <c r="M28" s="76"/>
      <c r="N28" s="76"/>
      <c r="O28" s="76"/>
      <c r="P28" s="76">
        <f>'[1]Real BLU 15'!P28</f>
        <v>0</v>
      </c>
      <c r="Q28" s="69"/>
      <c r="R28" s="80"/>
      <c r="S28" s="72"/>
    </row>
    <row r="29" spans="1:19">
      <c r="A29" s="73">
        <v>525129</v>
      </c>
      <c r="B29" s="74" t="s">
        <v>82</v>
      </c>
      <c r="C29" s="88"/>
      <c r="D29" s="76">
        <v>46496000</v>
      </c>
      <c r="E29" s="76"/>
      <c r="F29" s="76"/>
      <c r="G29" s="76"/>
      <c r="H29" s="76"/>
      <c r="I29" s="76"/>
      <c r="J29" s="76"/>
      <c r="K29" s="76"/>
      <c r="L29" s="76"/>
      <c r="M29" s="76"/>
      <c r="N29" s="76"/>
      <c r="O29" s="76"/>
      <c r="P29" s="76">
        <f>'[1]Real BLU 15'!P29</f>
        <v>44355400</v>
      </c>
      <c r="Q29" s="69">
        <f>D29-P29</f>
        <v>2140600</v>
      </c>
      <c r="R29" s="80">
        <f>P29/D29*100</f>
        <v>95.396163110805233</v>
      </c>
      <c r="S29" s="72" t="s">
        <v>71</v>
      </c>
    </row>
    <row r="30" spans="1:19">
      <c r="A30" s="92"/>
      <c r="B30" s="93"/>
      <c r="C30" s="82"/>
      <c r="D30" s="83"/>
      <c r="E30" s="83"/>
      <c r="F30" s="83"/>
      <c r="G30" s="83"/>
      <c r="H30" s="83"/>
      <c r="I30" s="83"/>
      <c r="J30" s="83"/>
      <c r="K30" s="83"/>
      <c r="L30" s="83"/>
      <c r="M30" s="83"/>
      <c r="N30" s="83"/>
      <c r="O30" s="83"/>
      <c r="P30" s="83"/>
      <c r="Q30" s="70"/>
      <c r="R30" s="71"/>
      <c r="S30" s="94"/>
    </row>
    <row r="31" spans="1:19">
      <c r="A31" s="95" t="s">
        <v>83</v>
      </c>
      <c r="B31" s="96" t="s">
        <v>84</v>
      </c>
      <c r="C31" s="62"/>
      <c r="D31" s="81">
        <f>SUM(D33:D39)</f>
        <v>290050000</v>
      </c>
      <c r="E31" s="81">
        <f>SUM(E33:E39)</f>
        <v>29200000</v>
      </c>
      <c r="F31" s="81" t="e">
        <f t="shared" ref="F31:Q31" si="0">F33+F35+F37+F39</f>
        <v>#REF!</v>
      </c>
      <c r="G31" s="81" t="e">
        <f t="shared" si="0"/>
        <v>#REF!</v>
      </c>
      <c r="H31" s="81" t="e">
        <f t="shared" si="0"/>
        <v>#REF!</v>
      </c>
      <c r="I31" s="81" t="e">
        <f t="shared" si="0"/>
        <v>#REF!</v>
      </c>
      <c r="J31" s="81" t="e">
        <f t="shared" si="0"/>
        <v>#REF!</v>
      </c>
      <c r="K31" s="81" t="e">
        <f t="shared" si="0"/>
        <v>#REF!</v>
      </c>
      <c r="L31" s="81" t="e">
        <f t="shared" si="0"/>
        <v>#REF!</v>
      </c>
      <c r="M31" s="81" t="e">
        <f t="shared" si="0"/>
        <v>#REF!</v>
      </c>
      <c r="N31" s="81" t="e">
        <f t="shared" si="0"/>
        <v>#REF!</v>
      </c>
      <c r="O31" s="81" t="e">
        <f t="shared" si="0"/>
        <v>#REF!</v>
      </c>
      <c r="P31" s="81">
        <f>SUM(P33:P39)</f>
        <v>85766052</v>
      </c>
      <c r="Q31" s="81">
        <f t="shared" si="0"/>
        <v>204283948</v>
      </c>
      <c r="R31" s="64">
        <f>P31/D31*100</f>
        <v>29.569402516807447</v>
      </c>
      <c r="S31" s="65" t="s">
        <v>71</v>
      </c>
    </row>
    <row r="32" spans="1:19" ht="25.5">
      <c r="A32" s="97" t="s">
        <v>72</v>
      </c>
      <c r="B32" s="98" t="s">
        <v>85</v>
      </c>
      <c r="C32" s="66"/>
      <c r="D32" s="99"/>
      <c r="E32" s="100"/>
      <c r="F32" s="100"/>
      <c r="G32" s="100"/>
      <c r="H32" s="100"/>
      <c r="I32" s="100"/>
      <c r="J32" s="100"/>
      <c r="K32" s="100"/>
      <c r="L32" s="100"/>
      <c r="M32" s="100"/>
      <c r="N32" s="100"/>
      <c r="O32" s="100"/>
      <c r="P32" s="100"/>
      <c r="Q32" s="100"/>
      <c r="R32" s="85"/>
      <c r="S32" s="94"/>
    </row>
    <row r="33" spans="1:19">
      <c r="A33" s="101" t="s">
        <v>86</v>
      </c>
      <c r="B33" s="102" t="s">
        <v>75</v>
      </c>
      <c r="C33" s="68"/>
      <c r="D33" s="103">
        <v>17950000</v>
      </c>
      <c r="E33" s="219"/>
      <c r="F33" s="103" t="e">
        <f>#REF!+#REF!+#REF!+#REF!</f>
        <v>#REF!</v>
      </c>
      <c r="G33" s="103" t="e">
        <f>#REF!+#REF!+#REF!+#REF!</f>
        <v>#REF!</v>
      </c>
      <c r="H33" s="103" t="e">
        <f>#REF!+#REF!+#REF!+#REF!</f>
        <v>#REF!</v>
      </c>
      <c r="I33" s="103" t="e">
        <f>#REF!+#REF!+#REF!+#REF!</f>
        <v>#REF!</v>
      </c>
      <c r="J33" s="103" t="e">
        <f>#REF!+#REF!+#REF!+#REF!</f>
        <v>#REF!</v>
      </c>
      <c r="K33" s="103" t="e">
        <f>#REF!+#REF!+#REF!+#REF!</f>
        <v>#REF!</v>
      </c>
      <c r="L33" s="103" t="e">
        <f>#REF!+#REF!+#REF!+#REF!</f>
        <v>#REF!</v>
      </c>
      <c r="M33" s="103" t="e">
        <f>#REF!+#REF!+#REF!+#REF!</f>
        <v>#REF!</v>
      </c>
      <c r="N33" s="103" t="e">
        <f>#REF!+#REF!+#REF!+#REF!</f>
        <v>#REF!</v>
      </c>
      <c r="O33" s="103" t="e">
        <f>#REF!+#REF!+#REF!+#REF!</f>
        <v>#REF!</v>
      </c>
      <c r="P33" s="100">
        <f>'[1]Real BLU 15'!P33</f>
        <v>6749000</v>
      </c>
      <c r="Q33" s="75">
        <f>D33-P33</f>
        <v>11201000</v>
      </c>
      <c r="R33" s="85">
        <f t="shared" ref="R33:R39" si="1">P33/D33*100</f>
        <v>37.598885793871865</v>
      </c>
      <c r="S33" s="72" t="s">
        <v>71</v>
      </c>
    </row>
    <row r="34" spans="1:19">
      <c r="A34" s="104"/>
      <c r="B34" s="105"/>
      <c r="C34" s="68"/>
      <c r="D34" s="103"/>
      <c r="E34" s="103"/>
      <c r="F34" s="103"/>
      <c r="G34" s="103"/>
      <c r="H34" s="103"/>
      <c r="I34" s="79"/>
      <c r="J34" s="79"/>
      <c r="K34" s="79"/>
      <c r="L34" s="79"/>
      <c r="M34" s="79"/>
      <c r="N34" s="79"/>
      <c r="O34" s="79"/>
      <c r="P34" s="100">
        <f>'[1]Real BLU 15'!P34</f>
        <v>0</v>
      </c>
      <c r="Q34" s="75"/>
      <c r="R34" s="85"/>
      <c r="S34" s="72"/>
    </row>
    <row r="35" spans="1:19">
      <c r="A35" s="101">
        <v>525113</v>
      </c>
      <c r="B35" s="102" t="s">
        <v>74</v>
      </c>
      <c r="C35" s="68"/>
      <c r="D35" s="103">
        <v>152400000</v>
      </c>
      <c r="E35" s="103">
        <v>13500000</v>
      </c>
      <c r="F35" s="103" t="e">
        <f>SUM(#REF!)</f>
        <v>#REF!</v>
      </c>
      <c r="G35" s="103" t="e">
        <f>SUM(#REF!)</f>
        <v>#REF!</v>
      </c>
      <c r="H35" s="103" t="e">
        <f>SUM(#REF!)</f>
        <v>#REF!</v>
      </c>
      <c r="I35" s="103" t="e">
        <f>SUM(#REF!)</f>
        <v>#REF!</v>
      </c>
      <c r="J35" s="103" t="e">
        <f>SUM(#REF!)</f>
        <v>#REF!</v>
      </c>
      <c r="K35" s="103" t="e">
        <f>SUM(#REF!)</f>
        <v>#REF!</v>
      </c>
      <c r="L35" s="103" t="e">
        <f>SUM(#REF!)</f>
        <v>#REF!</v>
      </c>
      <c r="M35" s="103" t="e">
        <f>SUM(#REF!)</f>
        <v>#REF!</v>
      </c>
      <c r="N35" s="103" t="e">
        <f>SUM(#REF!)</f>
        <v>#REF!</v>
      </c>
      <c r="O35" s="103" t="e">
        <f>SUM(#REF!)</f>
        <v>#REF!</v>
      </c>
      <c r="P35" s="100">
        <f>'[1]Real BLU 15'!P35+E35</f>
        <v>63317052</v>
      </c>
      <c r="Q35" s="103">
        <f>D35-P35</f>
        <v>89082948</v>
      </c>
      <c r="R35" s="85">
        <f t="shared" si="1"/>
        <v>41.546622047244099</v>
      </c>
      <c r="S35" s="72" t="s">
        <v>71</v>
      </c>
    </row>
    <row r="36" spans="1:19">
      <c r="A36" s="106"/>
      <c r="B36" s="107"/>
      <c r="C36" s="68"/>
      <c r="D36" s="75"/>
      <c r="E36" s="75"/>
      <c r="F36" s="75"/>
      <c r="G36" s="75"/>
      <c r="H36" s="75"/>
      <c r="I36" s="79"/>
      <c r="J36" s="79"/>
      <c r="K36" s="79"/>
      <c r="L36" s="79"/>
      <c r="M36" s="79"/>
      <c r="N36" s="79"/>
      <c r="O36" s="79"/>
      <c r="P36" s="100">
        <f>'[1]Real BLU 15'!P36</f>
        <v>0</v>
      </c>
      <c r="Q36" s="75"/>
      <c r="R36" s="85"/>
      <c r="S36" s="72"/>
    </row>
    <row r="37" spans="1:19">
      <c r="A37" s="101">
        <v>525115</v>
      </c>
      <c r="B37" s="102" t="s">
        <v>80</v>
      </c>
      <c r="C37" s="68"/>
      <c r="D37" s="103">
        <v>84000000</v>
      </c>
      <c r="E37" s="103">
        <v>15700000</v>
      </c>
      <c r="F37" s="103" t="e">
        <f>SUM(#REF!)</f>
        <v>#REF!</v>
      </c>
      <c r="G37" s="103" t="e">
        <f>SUM(#REF!)</f>
        <v>#REF!</v>
      </c>
      <c r="H37" s="103" t="e">
        <f>SUM(#REF!)</f>
        <v>#REF!</v>
      </c>
      <c r="I37" s="103" t="e">
        <f>SUM(#REF!)</f>
        <v>#REF!</v>
      </c>
      <c r="J37" s="103" t="e">
        <f>SUM(#REF!)</f>
        <v>#REF!</v>
      </c>
      <c r="K37" s="103" t="e">
        <f>SUM(#REF!)</f>
        <v>#REF!</v>
      </c>
      <c r="L37" s="103" t="e">
        <f>SUM(#REF!)</f>
        <v>#REF!</v>
      </c>
      <c r="M37" s="103" t="e">
        <f>SUM(#REF!)</f>
        <v>#REF!</v>
      </c>
      <c r="N37" s="103" t="e">
        <f>SUM(#REF!)</f>
        <v>#REF!</v>
      </c>
      <c r="O37" s="103" t="e">
        <f>SUM(#REF!)</f>
        <v>#REF!</v>
      </c>
      <c r="P37" s="100">
        <f>E37</f>
        <v>15700000</v>
      </c>
      <c r="Q37" s="103">
        <f>D37-P37</f>
        <v>68300000</v>
      </c>
      <c r="R37" s="85">
        <f t="shared" si="1"/>
        <v>18.69047619047619</v>
      </c>
      <c r="S37" s="72" t="s">
        <v>71</v>
      </c>
    </row>
    <row r="38" spans="1:19">
      <c r="A38" s="106"/>
      <c r="B38" s="105"/>
      <c r="C38" s="68"/>
      <c r="D38" s="103"/>
      <c r="E38" s="103"/>
      <c r="F38" s="103"/>
      <c r="G38" s="103"/>
      <c r="H38" s="103"/>
      <c r="I38" s="103"/>
      <c r="J38" s="103"/>
      <c r="K38" s="103"/>
      <c r="L38" s="103"/>
      <c r="M38" s="103"/>
      <c r="N38" s="103"/>
      <c r="O38" s="103"/>
      <c r="P38" s="100">
        <f>'[1]Real BLU 15'!P38</f>
        <v>0</v>
      </c>
      <c r="Q38" s="103"/>
      <c r="R38" s="85"/>
      <c r="S38" s="72"/>
    </row>
    <row r="39" spans="1:19" ht="25.5">
      <c r="A39" s="101">
        <v>525119</v>
      </c>
      <c r="B39" s="108" t="s">
        <v>81</v>
      </c>
      <c r="C39" s="68"/>
      <c r="D39" s="103">
        <v>35700000</v>
      </c>
      <c r="E39" s="103"/>
      <c r="F39" s="103" t="e">
        <f>SUM(#REF!)</f>
        <v>#REF!</v>
      </c>
      <c r="G39" s="103" t="e">
        <f>SUM(#REF!)</f>
        <v>#REF!</v>
      </c>
      <c r="H39" s="103" t="e">
        <f>SUM(#REF!)</f>
        <v>#REF!</v>
      </c>
      <c r="I39" s="103" t="e">
        <f>SUM(#REF!)</f>
        <v>#REF!</v>
      </c>
      <c r="J39" s="103" t="e">
        <f>SUM(#REF!)</f>
        <v>#REF!</v>
      </c>
      <c r="K39" s="103" t="e">
        <f>SUM(#REF!)</f>
        <v>#REF!</v>
      </c>
      <c r="L39" s="103" t="e">
        <f>SUM(#REF!)</f>
        <v>#REF!</v>
      </c>
      <c r="M39" s="103" t="e">
        <f>SUM(#REF!)</f>
        <v>#REF!</v>
      </c>
      <c r="N39" s="103" t="e">
        <f>SUM(#REF!)</f>
        <v>#REF!</v>
      </c>
      <c r="O39" s="103" t="e">
        <f>SUM(#REF!)</f>
        <v>#REF!</v>
      </c>
      <c r="P39" s="100">
        <f>'[1]Real BLU 15'!P39</f>
        <v>0</v>
      </c>
      <c r="Q39" s="103">
        <f>D39-P39</f>
        <v>35700000</v>
      </c>
      <c r="R39" s="85">
        <f t="shared" si="1"/>
        <v>0</v>
      </c>
      <c r="S39" s="72" t="s">
        <v>71</v>
      </c>
    </row>
    <row r="40" spans="1:19">
      <c r="A40" s="106"/>
      <c r="B40" s="107"/>
      <c r="C40" s="68"/>
      <c r="D40" s="103"/>
      <c r="E40" s="103"/>
      <c r="F40" s="103"/>
      <c r="G40" s="103"/>
      <c r="H40" s="79"/>
      <c r="I40" s="79"/>
      <c r="J40" s="79"/>
      <c r="K40" s="79"/>
      <c r="L40" s="79"/>
      <c r="M40" s="79"/>
      <c r="N40" s="79"/>
      <c r="O40" s="79"/>
      <c r="P40" s="75"/>
      <c r="Q40" s="103"/>
      <c r="R40" s="80"/>
      <c r="S40" s="72"/>
    </row>
    <row r="41" spans="1:19">
      <c r="A41" s="95" t="s">
        <v>87</v>
      </c>
      <c r="B41" s="96" t="s">
        <v>88</v>
      </c>
      <c r="C41" s="62"/>
      <c r="D41" s="109">
        <f>SUM(D43:D47)</f>
        <v>358300000</v>
      </c>
      <c r="E41" s="109">
        <f>SUM(E43:E47)</f>
        <v>0</v>
      </c>
      <c r="F41" s="109" t="e">
        <f>#REF!+#REF!+F43+F45+F47</f>
        <v>#REF!</v>
      </c>
      <c r="G41" s="109" t="e">
        <f>#REF!+#REF!+G43+G45+G47</f>
        <v>#REF!</v>
      </c>
      <c r="H41" s="109" t="e">
        <f>#REF!+#REF!+H43+H45+H47</f>
        <v>#REF!</v>
      </c>
      <c r="I41" s="109" t="e">
        <f>#REF!+#REF!+I43+I45+I47</f>
        <v>#REF!</v>
      </c>
      <c r="J41" s="109" t="e">
        <f>#REF!+#REF!+J43+J45+J47</f>
        <v>#REF!</v>
      </c>
      <c r="K41" s="109" t="e">
        <f>#REF!+#REF!+K43+K45+K47</f>
        <v>#REF!</v>
      </c>
      <c r="L41" s="109" t="e">
        <f>#REF!+#REF!+L43+L45+L47</f>
        <v>#REF!</v>
      </c>
      <c r="M41" s="109" t="e">
        <f>#REF!+#REF!+M43+M45+M47</f>
        <v>#REF!</v>
      </c>
      <c r="N41" s="109" t="e">
        <f>#REF!+#REF!+N43+N45+N47</f>
        <v>#REF!</v>
      </c>
      <c r="O41" s="109" t="e">
        <f>#REF!+#REF!+O43+O45+O47</f>
        <v>#REF!</v>
      </c>
      <c r="P41" s="109">
        <f>SUM(P43:P47)</f>
        <v>285719200</v>
      </c>
      <c r="Q41" s="109">
        <f>D41-P41</f>
        <v>72580800</v>
      </c>
      <c r="R41" s="64">
        <f>P41/D41*100</f>
        <v>79.743008651967628</v>
      </c>
      <c r="S41" s="65" t="s">
        <v>71</v>
      </c>
    </row>
    <row r="42" spans="1:19">
      <c r="A42" s="97" t="s">
        <v>72</v>
      </c>
      <c r="B42" s="67" t="s">
        <v>79</v>
      </c>
      <c r="C42" s="66"/>
      <c r="D42" s="103"/>
      <c r="E42" s="99"/>
      <c r="F42" s="99"/>
      <c r="G42" s="99"/>
      <c r="H42" s="99"/>
      <c r="I42" s="99"/>
      <c r="J42" s="99"/>
      <c r="K42" s="99"/>
      <c r="L42" s="99"/>
      <c r="M42" s="99"/>
      <c r="N42" s="99"/>
      <c r="O42" s="99"/>
      <c r="P42" s="99"/>
      <c r="Q42" s="99"/>
      <c r="R42" s="71"/>
      <c r="S42" s="94"/>
    </row>
    <row r="43" spans="1:19">
      <c r="A43" s="101">
        <v>525112</v>
      </c>
      <c r="B43" s="102" t="s">
        <v>75</v>
      </c>
      <c r="C43" s="68"/>
      <c r="D43" s="103">
        <v>40088000</v>
      </c>
      <c r="E43" s="110"/>
      <c r="F43" s="103" t="e">
        <f>SUM(#REF!)</f>
        <v>#REF!</v>
      </c>
      <c r="G43" s="103" t="e">
        <f>SUM(#REF!)</f>
        <v>#REF!</v>
      </c>
      <c r="H43" s="103" t="e">
        <f>SUM(#REF!)</f>
        <v>#REF!</v>
      </c>
      <c r="I43" s="103" t="e">
        <f>SUM(#REF!)</f>
        <v>#REF!</v>
      </c>
      <c r="J43" s="103" t="e">
        <f>SUM(#REF!)</f>
        <v>#REF!</v>
      </c>
      <c r="K43" s="103" t="e">
        <f>SUM(#REF!)</f>
        <v>#REF!</v>
      </c>
      <c r="L43" s="103" t="e">
        <f>SUM(#REF!)</f>
        <v>#REF!</v>
      </c>
      <c r="M43" s="103" t="e">
        <f>SUM(#REF!)</f>
        <v>#REF!</v>
      </c>
      <c r="N43" s="103" t="e">
        <f>SUM(#REF!)</f>
        <v>#REF!</v>
      </c>
      <c r="O43" s="103" t="e">
        <f>SUM(#REF!)</f>
        <v>#REF!</v>
      </c>
      <c r="P43" s="103">
        <f>'[1]Real BLU 15'!P43</f>
        <v>22875800</v>
      </c>
      <c r="Q43" s="103">
        <f>D43-P43</f>
        <v>17212200</v>
      </c>
      <c r="R43" s="80">
        <f>P43/D43*100</f>
        <v>57.063959289562959</v>
      </c>
      <c r="S43" s="72" t="s">
        <v>71</v>
      </c>
    </row>
    <row r="44" spans="1:19">
      <c r="A44" s="106"/>
      <c r="B44" s="107"/>
      <c r="C44" s="68"/>
      <c r="D44" s="103"/>
      <c r="E44" s="103"/>
      <c r="F44" s="103"/>
      <c r="G44" s="103"/>
      <c r="H44" s="103"/>
      <c r="I44" s="79"/>
      <c r="J44" s="79"/>
      <c r="K44" s="79"/>
      <c r="L44" s="79"/>
      <c r="M44" s="79"/>
      <c r="N44" s="79"/>
      <c r="O44" s="79"/>
      <c r="P44" s="103">
        <f>'[1]Real BLU 15'!P44</f>
        <v>0</v>
      </c>
      <c r="Q44" s="103"/>
      <c r="R44" s="80"/>
      <c r="S44" s="72"/>
    </row>
    <row r="45" spans="1:19">
      <c r="A45" s="101">
        <v>525113</v>
      </c>
      <c r="B45" s="102" t="s">
        <v>74</v>
      </c>
      <c r="C45" s="68"/>
      <c r="D45" s="103">
        <v>282880000</v>
      </c>
      <c r="E45" s="110"/>
      <c r="F45" s="103">
        <f t="shared" ref="F45:O45" si="2">SUM(F46:F46)</f>
        <v>0</v>
      </c>
      <c r="G45" s="103">
        <f t="shared" si="2"/>
        <v>0</v>
      </c>
      <c r="H45" s="103">
        <f t="shared" si="2"/>
        <v>0</v>
      </c>
      <c r="I45" s="103">
        <f t="shared" si="2"/>
        <v>0</v>
      </c>
      <c r="J45" s="103">
        <f t="shared" si="2"/>
        <v>0</v>
      </c>
      <c r="K45" s="103">
        <f t="shared" si="2"/>
        <v>0</v>
      </c>
      <c r="L45" s="103">
        <f t="shared" si="2"/>
        <v>0</v>
      </c>
      <c r="M45" s="103">
        <f t="shared" si="2"/>
        <v>0</v>
      </c>
      <c r="N45" s="103">
        <f t="shared" si="2"/>
        <v>0</v>
      </c>
      <c r="O45" s="103">
        <f t="shared" si="2"/>
        <v>0</v>
      </c>
      <c r="P45" s="103">
        <f>'[1]Real BLU 15'!P45</f>
        <v>239520000</v>
      </c>
      <c r="Q45" s="103">
        <f>D45-P45</f>
        <v>43360000</v>
      </c>
      <c r="R45" s="80">
        <f>P45/D45*100</f>
        <v>84.671945701357458</v>
      </c>
      <c r="S45" s="72" t="s">
        <v>71</v>
      </c>
    </row>
    <row r="46" spans="1:19">
      <c r="A46" s="106"/>
      <c r="B46" s="107"/>
      <c r="C46" s="68"/>
      <c r="D46" s="103"/>
      <c r="E46" s="110"/>
      <c r="F46" s="103"/>
      <c r="G46" s="103"/>
      <c r="H46" s="103"/>
      <c r="I46" s="79"/>
      <c r="J46" s="79"/>
      <c r="K46" s="79"/>
      <c r="L46" s="79"/>
      <c r="M46" s="79"/>
      <c r="N46" s="79"/>
      <c r="O46" s="79"/>
      <c r="P46" s="103">
        <f>'[1]Real BLU 15'!P46</f>
        <v>0</v>
      </c>
      <c r="Q46" s="103"/>
      <c r="R46" s="80"/>
      <c r="S46" s="72"/>
    </row>
    <row r="47" spans="1:19">
      <c r="A47" s="101">
        <v>525115</v>
      </c>
      <c r="B47" s="102" t="s">
        <v>80</v>
      </c>
      <c r="C47" s="68"/>
      <c r="D47" s="103">
        <v>35332000</v>
      </c>
      <c r="E47" s="110"/>
      <c r="F47" s="103" t="e">
        <f>SUM(#REF!)</f>
        <v>#REF!</v>
      </c>
      <c r="G47" s="103" t="e">
        <f>SUM(#REF!)</f>
        <v>#REF!</v>
      </c>
      <c r="H47" s="103" t="e">
        <f>SUM(#REF!)</f>
        <v>#REF!</v>
      </c>
      <c r="I47" s="103" t="e">
        <f>SUM(#REF!)</f>
        <v>#REF!</v>
      </c>
      <c r="J47" s="103" t="e">
        <f>SUM(#REF!)</f>
        <v>#REF!</v>
      </c>
      <c r="K47" s="103" t="e">
        <f>SUM(#REF!)</f>
        <v>#REF!</v>
      </c>
      <c r="L47" s="103" t="e">
        <f>SUM(#REF!)</f>
        <v>#REF!</v>
      </c>
      <c r="M47" s="103" t="e">
        <f>SUM(#REF!)</f>
        <v>#REF!</v>
      </c>
      <c r="N47" s="103" t="e">
        <f>SUM(#REF!)</f>
        <v>#REF!</v>
      </c>
      <c r="O47" s="103" t="e">
        <f>SUM(#REF!)</f>
        <v>#REF!</v>
      </c>
      <c r="P47" s="103">
        <f>'[1]Real BLU 15'!P47</f>
        <v>23323400</v>
      </c>
      <c r="Q47" s="103">
        <f>D47-P47</f>
        <v>12008600</v>
      </c>
      <c r="R47" s="80">
        <f>P47/D47*100</f>
        <v>66.0121136646666</v>
      </c>
      <c r="S47" s="72" t="s">
        <v>71</v>
      </c>
    </row>
    <row r="48" spans="1:19">
      <c r="A48" s="106"/>
      <c r="B48" s="105"/>
      <c r="C48" s="68"/>
      <c r="D48" s="103"/>
      <c r="E48" s="103"/>
      <c r="F48" s="103"/>
      <c r="G48" s="103"/>
      <c r="H48" s="103"/>
      <c r="I48" s="103"/>
      <c r="J48" s="103"/>
      <c r="K48" s="103"/>
      <c r="L48" s="103"/>
      <c r="M48" s="103"/>
      <c r="N48" s="103"/>
      <c r="O48" s="103"/>
      <c r="P48" s="103"/>
      <c r="Q48" s="103"/>
      <c r="R48" s="80"/>
      <c r="S48" s="72"/>
    </row>
    <row r="49" spans="1:19">
      <c r="A49" s="236" t="s">
        <v>89</v>
      </c>
      <c r="B49" s="237"/>
      <c r="C49" s="111"/>
      <c r="D49" s="112">
        <f>D11+D19+D31+D41</f>
        <v>1325834000</v>
      </c>
      <c r="E49" s="112">
        <f>E41+E19+E11+E31</f>
        <v>74600000</v>
      </c>
      <c r="F49" s="112" t="e">
        <f t="shared" ref="F49:Q49" si="3">F41+F31+F19+F11</f>
        <v>#REF!</v>
      </c>
      <c r="G49" s="112" t="e">
        <f t="shared" si="3"/>
        <v>#REF!</v>
      </c>
      <c r="H49" s="112" t="e">
        <f t="shared" si="3"/>
        <v>#REF!</v>
      </c>
      <c r="I49" s="112" t="e">
        <f t="shared" si="3"/>
        <v>#REF!</v>
      </c>
      <c r="J49" s="112" t="e">
        <f t="shared" si="3"/>
        <v>#REF!</v>
      </c>
      <c r="K49" s="112" t="e">
        <f t="shared" si="3"/>
        <v>#REF!</v>
      </c>
      <c r="L49" s="112" t="e">
        <f t="shared" si="3"/>
        <v>#REF!</v>
      </c>
      <c r="M49" s="112" t="e">
        <f t="shared" si="3"/>
        <v>#REF!</v>
      </c>
      <c r="N49" s="112" t="e">
        <f t="shared" si="3"/>
        <v>#REF!</v>
      </c>
      <c r="O49" s="112" t="e">
        <f t="shared" si="3"/>
        <v>#REF!</v>
      </c>
      <c r="P49" s="112">
        <f>P41+P31+P19+P11</f>
        <v>704309749</v>
      </c>
      <c r="Q49" s="112">
        <f t="shared" si="3"/>
        <v>621524251</v>
      </c>
      <c r="R49" s="113">
        <f>P49/D49*100</f>
        <v>53.122015953731761</v>
      </c>
      <c r="S49" s="114" t="s">
        <v>71</v>
      </c>
    </row>
    <row r="50" spans="1:19">
      <c r="A50" s="214"/>
      <c r="B50" s="115"/>
      <c r="C50" s="116"/>
      <c r="D50" s="117"/>
      <c r="E50" s="118"/>
      <c r="F50" s="117"/>
      <c r="G50" s="119"/>
      <c r="H50" s="119"/>
      <c r="I50" s="120"/>
      <c r="J50" s="119"/>
      <c r="K50" s="117"/>
      <c r="L50" s="117"/>
      <c r="M50" s="117">
        <v>1</v>
      </c>
      <c r="N50" s="117" t="e">
        <f>#REF!</f>
        <v>#REF!</v>
      </c>
      <c r="O50" s="117"/>
      <c r="P50" s="121"/>
      <c r="Q50" s="122"/>
      <c r="R50" s="123"/>
      <c r="S50" s="124"/>
    </row>
    <row r="51" spans="1:19">
      <c r="A51" s="214"/>
      <c r="B51" s="125"/>
      <c r="C51" s="125"/>
      <c r="D51" s="126"/>
      <c r="E51" s="124"/>
      <c r="F51" s="127"/>
      <c r="G51" s="127"/>
      <c r="H51" s="127"/>
      <c r="I51" s="127"/>
      <c r="J51" s="127"/>
      <c r="K51" s="127"/>
      <c r="L51" s="127"/>
      <c r="M51" s="127"/>
      <c r="N51" s="127"/>
      <c r="O51" s="127"/>
      <c r="P51" s="127" t="s">
        <v>38</v>
      </c>
      <c r="Q51" s="127"/>
      <c r="R51" s="127"/>
      <c r="S51" s="127"/>
    </row>
    <row r="52" spans="1:19">
      <c r="A52" s="214"/>
      <c r="B52" s="125"/>
      <c r="C52" s="125"/>
      <c r="D52" s="126"/>
      <c r="E52" s="238" t="s">
        <v>90</v>
      </c>
      <c r="F52" s="238"/>
      <c r="G52" s="238"/>
      <c r="H52" s="238"/>
      <c r="I52" s="238"/>
      <c r="J52" s="238"/>
      <c r="K52" s="238"/>
      <c r="L52" s="238"/>
      <c r="M52" s="238"/>
      <c r="N52" s="238"/>
      <c r="O52" s="238"/>
      <c r="P52" s="238"/>
      <c r="Q52" s="238"/>
      <c r="R52" s="238"/>
      <c r="S52" s="238"/>
    </row>
    <row r="53" spans="1:19">
      <c r="A53" s="214"/>
      <c r="B53" s="125"/>
      <c r="C53" s="125"/>
      <c r="D53" s="212"/>
      <c r="E53" s="238" t="s">
        <v>91</v>
      </c>
      <c r="F53" s="238"/>
      <c r="G53" s="238"/>
      <c r="H53" s="238"/>
      <c r="I53" s="238"/>
      <c r="J53" s="238"/>
      <c r="K53" s="238"/>
      <c r="L53" s="238"/>
      <c r="M53" s="238"/>
      <c r="N53" s="238"/>
      <c r="O53" s="238"/>
      <c r="P53" s="238"/>
      <c r="Q53" s="238"/>
      <c r="R53" s="238"/>
      <c r="S53" s="238"/>
    </row>
    <row r="54" spans="1:19">
      <c r="A54" s="214"/>
      <c r="B54" s="128"/>
      <c r="C54" s="128"/>
      <c r="D54" s="128"/>
      <c r="E54" s="238" t="s">
        <v>92</v>
      </c>
      <c r="F54" s="238"/>
      <c r="G54" s="238"/>
      <c r="H54" s="238"/>
      <c r="I54" s="238"/>
      <c r="J54" s="238"/>
      <c r="K54" s="238"/>
      <c r="L54" s="238"/>
      <c r="M54" s="238"/>
      <c r="N54" s="238"/>
      <c r="O54" s="238"/>
      <c r="P54" s="238"/>
      <c r="Q54" s="238"/>
      <c r="R54" s="238"/>
      <c r="S54" s="238"/>
    </row>
    <row r="55" spans="1:19">
      <c r="A55" s="214"/>
      <c r="B55" s="213"/>
      <c r="C55" s="213"/>
      <c r="D55" s="213"/>
      <c r="E55" s="234"/>
      <c r="F55" s="234"/>
      <c r="G55" s="234"/>
      <c r="H55" s="234"/>
      <c r="I55" s="234"/>
      <c r="J55" s="234"/>
      <c r="K55" s="234"/>
      <c r="L55" s="234"/>
      <c r="M55" s="234"/>
      <c r="N55" s="234"/>
      <c r="O55" s="234"/>
      <c r="P55" s="234"/>
      <c r="Q55" s="234"/>
      <c r="R55" s="234"/>
      <c r="S55" s="234"/>
    </row>
    <row r="56" spans="1:19">
      <c r="A56" s="214"/>
      <c r="B56" s="212"/>
      <c r="C56" s="213"/>
      <c r="D56" s="212"/>
      <c r="E56" s="232"/>
      <c r="F56" s="232"/>
      <c r="G56" s="232"/>
      <c r="H56" s="232"/>
      <c r="I56" s="232"/>
      <c r="J56" s="232"/>
      <c r="K56" s="232"/>
      <c r="L56" s="232"/>
      <c r="M56" s="232"/>
      <c r="N56" s="232"/>
      <c r="O56" s="232"/>
      <c r="P56" s="232"/>
      <c r="Q56" s="232"/>
      <c r="R56" s="232"/>
      <c r="S56" s="232"/>
    </row>
    <row r="57" spans="1:19">
      <c r="A57" s="214"/>
      <c r="B57" s="212"/>
      <c r="C57" s="213"/>
      <c r="D57" s="212"/>
      <c r="E57" s="233" t="s">
        <v>93</v>
      </c>
      <c r="F57" s="233"/>
      <c r="G57" s="233"/>
      <c r="H57" s="233"/>
      <c r="I57" s="233"/>
      <c r="J57" s="233"/>
      <c r="K57" s="233"/>
      <c r="L57" s="233"/>
      <c r="M57" s="233"/>
      <c r="N57" s="233"/>
      <c r="O57" s="233"/>
      <c r="P57" s="233"/>
      <c r="Q57" s="233"/>
      <c r="R57" s="233"/>
      <c r="S57" s="233"/>
    </row>
    <row r="58" spans="1:19">
      <c r="A58" s="214"/>
      <c r="B58" s="212"/>
      <c r="C58" s="213"/>
      <c r="D58" s="212"/>
      <c r="E58" s="234" t="s">
        <v>94</v>
      </c>
      <c r="F58" s="234"/>
      <c r="G58" s="234"/>
      <c r="H58" s="234"/>
      <c r="I58" s="234"/>
      <c r="J58" s="234"/>
      <c r="K58" s="234"/>
      <c r="L58" s="234"/>
      <c r="M58" s="234"/>
      <c r="N58" s="234"/>
      <c r="O58" s="234"/>
      <c r="P58" s="234"/>
      <c r="Q58" s="234"/>
      <c r="R58" s="234"/>
      <c r="S58" s="234"/>
    </row>
  </sheetData>
  <mergeCells count="31">
    <mergeCell ref="A7:A8"/>
    <mergeCell ref="B7:B8"/>
    <mergeCell ref="C7:C8"/>
    <mergeCell ref="D7:D8"/>
    <mergeCell ref="E7:E8"/>
    <mergeCell ref="A1:S1"/>
    <mergeCell ref="A2:S2"/>
    <mergeCell ref="A3:S3"/>
    <mergeCell ref="A4:S4"/>
    <mergeCell ref="A5:S5"/>
    <mergeCell ref="G7:G8"/>
    <mergeCell ref="H7:H8"/>
    <mergeCell ref="I7:I8"/>
    <mergeCell ref="J7:J8"/>
    <mergeCell ref="K7:K8"/>
    <mergeCell ref="E56:S56"/>
    <mergeCell ref="E57:S57"/>
    <mergeCell ref="E58:S58"/>
    <mergeCell ref="R7:S8"/>
    <mergeCell ref="A49:B49"/>
    <mergeCell ref="E52:S52"/>
    <mergeCell ref="E53:S53"/>
    <mergeCell ref="E54:S54"/>
    <mergeCell ref="E55:S55"/>
    <mergeCell ref="L7:L8"/>
    <mergeCell ref="M7:M8"/>
    <mergeCell ref="N7:N8"/>
    <mergeCell ref="O7:O8"/>
    <mergeCell ref="P7:P8"/>
    <mergeCell ref="Q7:Q8"/>
    <mergeCell ref="F7:F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186"/>
  <sheetViews>
    <sheetView topLeftCell="K34" workbookViewId="0">
      <selection activeCell="O28" sqref="O28"/>
    </sheetView>
  </sheetViews>
  <sheetFormatPr defaultRowHeight="15"/>
  <cols>
    <col min="1" max="1" width="12.42578125" style="185" bestFit="1" customWidth="1"/>
    <col min="2" max="2" width="39.7109375" style="124" customWidth="1"/>
    <col min="3" max="3" width="4.140625" style="185" customWidth="1"/>
    <col min="4" max="4" width="15.28515625" style="124" bestFit="1" customWidth="1"/>
    <col min="5" max="16" width="15.7109375" style="124" customWidth="1"/>
    <col min="17" max="17" width="0" style="124" hidden="1" customWidth="1"/>
    <col min="18" max="20" width="0" style="180" hidden="1" customWidth="1"/>
    <col min="21" max="26" width="0" style="124" hidden="1" customWidth="1"/>
    <col min="27" max="27" width="13.7109375" style="124" customWidth="1"/>
    <col min="28" max="28" width="15" style="124" bestFit="1" customWidth="1"/>
    <col min="29" max="29" width="7.7109375" style="176" customWidth="1"/>
    <col min="30" max="30" width="4.42578125" style="124" customWidth="1"/>
    <col min="31" max="31" width="10.5703125" style="129" bestFit="1" customWidth="1"/>
    <col min="32" max="32" width="14.28515625" style="129" bestFit="1" customWidth="1"/>
    <col min="33" max="34" width="11" style="129" bestFit="1" customWidth="1"/>
    <col min="35" max="256" width="9.140625" style="129"/>
    <col min="257" max="257" width="12.42578125" style="129" bestFit="1" customWidth="1"/>
    <col min="258" max="258" width="39.7109375" style="129" customWidth="1"/>
    <col min="259" max="259" width="4.140625" style="129" customWidth="1"/>
    <col min="260" max="260" width="15.28515625" style="129" bestFit="1" customWidth="1"/>
    <col min="261" max="272" width="15.7109375" style="129" customWidth="1"/>
    <col min="273" max="282" width="0" style="129" hidden="1" customWidth="1"/>
    <col min="283" max="283" width="13.7109375" style="129" customWidth="1"/>
    <col min="284" max="284" width="15" style="129" bestFit="1" customWidth="1"/>
    <col min="285" max="285" width="7.7109375" style="129" customWidth="1"/>
    <col min="286" max="286" width="4.42578125" style="129" customWidth="1"/>
    <col min="287" max="287" width="10.5703125" style="129" bestFit="1" customWidth="1"/>
    <col min="288" max="288" width="14.28515625" style="129" bestFit="1" customWidth="1"/>
    <col min="289" max="290" width="11" style="129" bestFit="1" customWidth="1"/>
    <col min="291" max="512" width="9.140625" style="129"/>
    <col min="513" max="513" width="12.42578125" style="129" bestFit="1" customWidth="1"/>
    <col min="514" max="514" width="39.7109375" style="129" customWidth="1"/>
    <col min="515" max="515" width="4.140625" style="129" customWidth="1"/>
    <col min="516" max="516" width="15.28515625" style="129" bestFit="1" customWidth="1"/>
    <col min="517" max="528" width="15.7109375" style="129" customWidth="1"/>
    <col min="529" max="538" width="0" style="129" hidden="1" customWidth="1"/>
    <col min="539" max="539" width="13.7109375" style="129" customWidth="1"/>
    <col min="540" max="540" width="15" style="129" bestFit="1" customWidth="1"/>
    <col min="541" max="541" width="7.7109375" style="129" customWidth="1"/>
    <col min="542" max="542" width="4.42578125" style="129" customWidth="1"/>
    <col min="543" max="543" width="10.5703125" style="129" bestFit="1" customWidth="1"/>
    <col min="544" max="544" width="14.28515625" style="129" bestFit="1" customWidth="1"/>
    <col min="545" max="546" width="11" style="129" bestFit="1" customWidth="1"/>
    <col min="547" max="768" width="9.140625" style="129"/>
    <col min="769" max="769" width="12.42578125" style="129" bestFit="1" customWidth="1"/>
    <col min="770" max="770" width="39.7109375" style="129" customWidth="1"/>
    <col min="771" max="771" width="4.140625" style="129" customWidth="1"/>
    <col min="772" max="772" width="15.28515625" style="129" bestFit="1" customWidth="1"/>
    <col min="773" max="784" width="15.7109375" style="129" customWidth="1"/>
    <col min="785" max="794" width="0" style="129" hidden="1" customWidth="1"/>
    <col min="795" max="795" width="13.7109375" style="129" customWidth="1"/>
    <col min="796" max="796" width="15" style="129" bestFit="1" customWidth="1"/>
    <col min="797" max="797" width="7.7109375" style="129" customWidth="1"/>
    <col min="798" max="798" width="4.42578125" style="129" customWidth="1"/>
    <col min="799" max="799" width="10.5703125" style="129" bestFit="1" customWidth="1"/>
    <col min="800" max="800" width="14.28515625" style="129" bestFit="1" customWidth="1"/>
    <col min="801" max="802" width="11" style="129" bestFit="1" customWidth="1"/>
    <col min="803" max="1024" width="9.140625" style="129"/>
    <col min="1025" max="1025" width="12.42578125" style="129" bestFit="1" customWidth="1"/>
    <col min="1026" max="1026" width="39.7109375" style="129" customWidth="1"/>
    <col min="1027" max="1027" width="4.140625" style="129" customWidth="1"/>
    <col min="1028" max="1028" width="15.28515625" style="129" bestFit="1" customWidth="1"/>
    <col min="1029" max="1040" width="15.7109375" style="129" customWidth="1"/>
    <col min="1041" max="1050" width="0" style="129" hidden="1" customWidth="1"/>
    <col min="1051" max="1051" width="13.7109375" style="129" customWidth="1"/>
    <col min="1052" max="1052" width="15" style="129" bestFit="1" customWidth="1"/>
    <col min="1053" max="1053" width="7.7109375" style="129" customWidth="1"/>
    <col min="1054" max="1054" width="4.42578125" style="129" customWidth="1"/>
    <col min="1055" max="1055" width="10.5703125" style="129" bestFit="1" customWidth="1"/>
    <col min="1056" max="1056" width="14.28515625" style="129" bestFit="1" customWidth="1"/>
    <col min="1057" max="1058" width="11" style="129" bestFit="1" customWidth="1"/>
    <col min="1059" max="1280" width="9.140625" style="129"/>
    <col min="1281" max="1281" width="12.42578125" style="129" bestFit="1" customWidth="1"/>
    <col min="1282" max="1282" width="39.7109375" style="129" customWidth="1"/>
    <col min="1283" max="1283" width="4.140625" style="129" customWidth="1"/>
    <col min="1284" max="1284" width="15.28515625" style="129" bestFit="1" customWidth="1"/>
    <col min="1285" max="1296" width="15.7109375" style="129" customWidth="1"/>
    <col min="1297" max="1306" width="0" style="129" hidden="1" customWidth="1"/>
    <col min="1307" max="1307" width="13.7109375" style="129" customWidth="1"/>
    <col min="1308" max="1308" width="15" style="129" bestFit="1" customWidth="1"/>
    <col min="1309" max="1309" width="7.7109375" style="129" customWidth="1"/>
    <col min="1310" max="1310" width="4.42578125" style="129" customWidth="1"/>
    <col min="1311" max="1311" width="10.5703125" style="129" bestFit="1" customWidth="1"/>
    <col min="1312" max="1312" width="14.28515625" style="129" bestFit="1" customWidth="1"/>
    <col min="1313" max="1314" width="11" style="129" bestFit="1" customWidth="1"/>
    <col min="1315" max="1536" width="9.140625" style="129"/>
    <col min="1537" max="1537" width="12.42578125" style="129" bestFit="1" customWidth="1"/>
    <col min="1538" max="1538" width="39.7109375" style="129" customWidth="1"/>
    <col min="1539" max="1539" width="4.140625" style="129" customWidth="1"/>
    <col min="1540" max="1540" width="15.28515625" style="129" bestFit="1" customWidth="1"/>
    <col min="1541" max="1552" width="15.7109375" style="129" customWidth="1"/>
    <col min="1553" max="1562" width="0" style="129" hidden="1" customWidth="1"/>
    <col min="1563" max="1563" width="13.7109375" style="129" customWidth="1"/>
    <col min="1564" max="1564" width="15" style="129" bestFit="1" customWidth="1"/>
    <col min="1565" max="1565" width="7.7109375" style="129" customWidth="1"/>
    <col min="1566" max="1566" width="4.42578125" style="129" customWidth="1"/>
    <col min="1567" max="1567" width="10.5703125" style="129" bestFit="1" customWidth="1"/>
    <col min="1568" max="1568" width="14.28515625" style="129" bestFit="1" customWidth="1"/>
    <col min="1569" max="1570" width="11" style="129" bestFit="1" customWidth="1"/>
    <col min="1571" max="1792" width="9.140625" style="129"/>
    <col min="1793" max="1793" width="12.42578125" style="129" bestFit="1" customWidth="1"/>
    <col min="1794" max="1794" width="39.7109375" style="129" customWidth="1"/>
    <col min="1795" max="1795" width="4.140625" style="129" customWidth="1"/>
    <col min="1796" max="1796" width="15.28515625" style="129" bestFit="1" customWidth="1"/>
    <col min="1797" max="1808" width="15.7109375" style="129" customWidth="1"/>
    <col min="1809" max="1818" width="0" style="129" hidden="1" customWidth="1"/>
    <col min="1819" max="1819" width="13.7109375" style="129" customWidth="1"/>
    <col min="1820" max="1820" width="15" style="129" bestFit="1" customWidth="1"/>
    <col min="1821" max="1821" width="7.7109375" style="129" customWidth="1"/>
    <col min="1822" max="1822" width="4.42578125" style="129" customWidth="1"/>
    <col min="1823" max="1823" width="10.5703125" style="129" bestFit="1" customWidth="1"/>
    <col min="1824" max="1824" width="14.28515625" style="129" bestFit="1" customWidth="1"/>
    <col min="1825" max="1826" width="11" style="129" bestFit="1" customWidth="1"/>
    <col min="1827" max="2048" width="9.140625" style="129"/>
    <col min="2049" max="2049" width="12.42578125" style="129" bestFit="1" customWidth="1"/>
    <col min="2050" max="2050" width="39.7109375" style="129" customWidth="1"/>
    <col min="2051" max="2051" width="4.140625" style="129" customWidth="1"/>
    <col min="2052" max="2052" width="15.28515625" style="129" bestFit="1" customWidth="1"/>
    <col min="2053" max="2064" width="15.7109375" style="129" customWidth="1"/>
    <col min="2065" max="2074" width="0" style="129" hidden="1" customWidth="1"/>
    <col min="2075" max="2075" width="13.7109375" style="129" customWidth="1"/>
    <col min="2076" max="2076" width="15" style="129" bestFit="1" customWidth="1"/>
    <col min="2077" max="2077" width="7.7109375" style="129" customWidth="1"/>
    <col min="2078" max="2078" width="4.42578125" style="129" customWidth="1"/>
    <col min="2079" max="2079" width="10.5703125" style="129" bestFit="1" customWidth="1"/>
    <col min="2080" max="2080" width="14.28515625" style="129" bestFit="1" customWidth="1"/>
    <col min="2081" max="2082" width="11" style="129" bestFit="1" customWidth="1"/>
    <col min="2083" max="2304" width="9.140625" style="129"/>
    <col min="2305" max="2305" width="12.42578125" style="129" bestFit="1" customWidth="1"/>
    <col min="2306" max="2306" width="39.7109375" style="129" customWidth="1"/>
    <col min="2307" max="2307" width="4.140625" style="129" customWidth="1"/>
    <col min="2308" max="2308" width="15.28515625" style="129" bestFit="1" customWidth="1"/>
    <col min="2309" max="2320" width="15.7109375" style="129" customWidth="1"/>
    <col min="2321" max="2330" width="0" style="129" hidden="1" customWidth="1"/>
    <col min="2331" max="2331" width="13.7109375" style="129" customWidth="1"/>
    <col min="2332" max="2332" width="15" style="129" bestFit="1" customWidth="1"/>
    <col min="2333" max="2333" width="7.7109375" style="129" customWidth="1"/>
    <col min="2334" max="2334" width="4.42578125" style="129" customWidth="1"/>
    <col min="2335" max="2335" width="10.5703125" style="129" bestFit="1" customWidth="1"/>
    <col min="2336" max="2336" width="14.28515625" style="129" bestFit="1" customWidth="1"/>
    <col min="2337" max="2338" width="11" style="129" bestFit="1" customWidth="1"/>
    <col min="2339" max="2560" width="9.140625" style="129"/>
    <col min="2561" max="2561" width="12.42578125" style="129" bestFit="1" customWidth="1"/>
    <col min="2562" max="2562" width="39.7109375" style="129" customWidth="1"/>
    <col min="2563" max="2563" width="4.140625" style="129" customWidth="1"/>
    <col min="2564" max="2564" width="15.28515625" style="129" bestFit="1" customWidth="1"/>
    <col min="2565" max="2576" width="15.7109375" style="129" customWidth="1"/>
    <col min="2577" max="2586" width="0" style="129" hidden="1" customWidth="1"/>
    <col min="2587" max="2587" width="13.7109375" style="129" customWidth="1"/>
    <col min="2588" max="2588" width="15" style="129" bestFit="1" customWidth="1"/>
    <col min="2589" max="2589" width="7.7109375" style="129" customWidth="1"/>
    <col min="2590" max="2590" width="4.42578125" style="129" customWidth="1"/>
    <col min="2591" max="2591" width="10.5703125" style="129" bestFit="1" customWidth="1"/>
    <col min="2592" max="2592" width="14.28515625" style="129" bestFit="1" customWidth="1"/>
    <col min="2593" max="2594" width="11" style="129" bestFit="1" customWidth="1"/>
    <col min="2595" max="2816" width="9.140625" style="129"/>
    <col min="2817" max="2817" width="12.42578125" style="129" bestFit="1" customWidth="1"/>
    <col min="2818" max="2818" width="39.7109375" style="129" customWidth="1"/>
    <col min="2819" max="2819" width="4.140625" style="129" customWidth="1"/>
    <col min="2820" max="2820" width="15.28515625" style="129" bestFit="1" customWidth="1"/>
    <col min="2821" max="2832" width="15.7109375" style="129" customWidth="1"/>
    <col min="2833" max="2842" width="0" style="129" hidden="1" customWidth="1"/>
    <col min="2843" max="2843" width="13.7109375" style="129" customWidth="1"/>
    <col min="2844" max="2844" width="15" style="129" bestFit="1" customWidth="1"/>
    <col min="2845" max="2845" width="7.7109375" style="129" customWidth="1"/>
    <col min="2846" max="2846" width="4.42578125" style="129" customWidth="1"/>
    <col min="2847" max="2847" width="10.5703125" style="129" bestFit="1" customWidth="1"/>
    <col min="2848" max="2848" width="14.28515625" style="129" bestFit="1" customWidth="1"/>
    <col min="2849" max="2850" width="11" style="129" bestFit="1" customWidth="1"/>
    <col min="2851" max="3072" width="9.140625" style="129"/>
    <col min="3073" max="3073" width="12.42578125" style="129" bestFit="1" customWidth="1"/>
    <col min="3074" max="3074" width="39.7109375" style="129" customWidth="1"/>
    <col min="3075" max="3075" width="4.140625" style="129" customWidth="1"/>
    <col min="3076" max="3076" width="15.28515625" style="129" bestFit="1" customWidth="1"/>
    <col min="3077" max="3088" width="15.7109375" style="129" customWidth="1"/>
    <col min="3089" max="3098" width="0" style="129" hidden="1" customWidth="1"/>
    <col min="3099" max="3099" width="13.7109375" style="129" customWidth="1"/>
    <col min="3100" max="3100" width="15" style="129" bestFit="1" customWidth="1"/>
    <col min="3101" max="3101" width="7.7109375" style="129" customWidth="1"/>
    <col min="3102" max="3102" width="4.42578125" style="129" customWidth="1"/>
    <col min="3103" max="3103" width="10.5703125" style="129" bestFit="1" customWidth="1"/>
    <col min="3104" max="3104" width="14.28515625" style="129" bestFit="1" customWidth="1"/>
    <col min="3105" max="3106" width="11" style="129" bestFit="1" customWidth="1"/>
    <col min="3107" max="3328" width="9.140625" style="129"/>
    <col min="3329" max="3329" width="12.42578125" style="129" bestFit="1" customWidth="1"/>
    <col min="3330" max="3330" width="39.7109375" style="129" customWidth="1"/>
    <col min="3331" max="3331" width="4.140625" style="129" customWidth="1"/>
    <col min="3332" max="3332" width="15.28515625" style="129" bestFit="1" customWidth="1"/>
    <col min="3333" max="3344" width="15.7109375" style="129" customWidth="1"/>
    <col min="3345" max="3354" width="0" style="129" hidden="1" customWidth="1"/>
    <col min="3355" max="3355" width="13.7109375" style="129" customWidth="1"/>
    <col min="3356" max="3356" width="15" style="129" bestFit="1" customWidth="1"/>
    <col min="3357" max="3357" width="7.7109375" style="129" customWidth="1"/>
    <col min="3358" max="3358" width="4.42578125" style="129" customWidth="1"/>
    <col min="3359" max="3359" width="10.5703125" style="129" bestFit="1" customWidth="1"/>
    <col min="3360" max="3360" width="14.28515625" style="129" bestFit="1" customWidth="1"/>
    <col min="3361" max="3362" width="11" style="129" bestFit="1" customWidth="1"/>
    <col min="3363" max="3584" width="9.140625" style="129"/>
    <col min="3585" max="3585" width="12.42578125" style="129" bestFit="1" customWidth="1"/>
    <col min="3586" max="3586" width="39.7109375" style="129" customWidth="1"/>
    <col min="3587" max="3587" width="4.140625" style="129" customWidth="1"/>
    <col min="3588" max="3588" width="15.28515625" style="129" bestFit="1" customWidth="1"/>
    <col min="3589" max="3600" width="15.7109375" style="129" customWidth="1"/>
    <col min="3601" max="3610" width="0" style="129" hidden="1" customWidth="1"/>
    <col min="3611" max="3611" width="13.7109375" style="129" customWidth="1"/>
    <col min="3612" max="3612" width="15" style="129" bestFit="1" customWidth="1"/>
    <col min="3613" max="3613" width="7.7109375" style="129" customWidth="1"/>
    <col min="3614" max="3614" width="4.42578125" style="129" customWidth="1"/>
    <col min="3615" max="3615" width="10.5703125" style="129" bestFit="1" customWidth="1"/>
    <col min="3616" max="3616" width="14.28515625" style="129" bestFit="1" customWidth="1"/>
    <col min="3617" max="3618" width="11" style="129" bestFit="1" customWidth="1"/>
    <col min="3619" max="3840" width="9.140625" style="129"/>
    <col min="3841" max="3841" width="12.42578125" style="129" bestFit="1" customWidth="1"/>
    <col min="3842" max="3842" width="39.7109375" style="129" customWidth="1"/>
    <col min="3843" max="3843" width="4.140625" style="129" customWidth="1"/>
    <col min="3844" max="3844" width="15.28515625" style="129" bestFit="1" customWidth="1"/>
    <col min="3845" max="3856" width="15.7109375" style="129" customWidth="1"/>
    <col min="3857" max="3866" width="0" style="129" hidden="1" customWidth="1"/>
    <col min="3867" max="3867" width="13.7109375" style="129" customWidth="1"/>
    <col min="3868" max="3868" width="15" style="129" bestFit="1" customWidth="1"/>
    <col min="3869" max="3869" width="7.7109375" style="129" customWidth="1"/>
    <col min="3870" max="3870" width="4.42578125" style="129" customWidth="1"/>
    <col min="3871" max="3871" width="10.5703125" style="129" bestFit="1" customWidth="1"/>
    <col min="3872" max="3872" width="14.28515625" style="129" bestFit="1" customWidth="1"/>
    <col min="3873" max="3874" width="11" style="129" bestFit="1" customWidth="1"/>
    <col min="3875" max="4096" width="9.140625" style="129"/>
    <col min="4097" max="4097" width="12.42578125" style="129" bestFit="1" customWidth="1"/>
    <col min="4098" max="4098" width="39.7109375" style="129" customWidth="1"/>
    <col min="4099" max="4099" width="4.140625" style="129" customWidth="1"/>
    <col min="4100" max="4100" width="15.28515625" style="129" bestFit="1" customWidth="1"/>
    <col min="4101" max="4112" width="15.7109375" style="129" customWidth="1"/>
    <col min="4113" max="4122" width="0" style="129" hidden="1" customWidth="1"/>
    <col min="4123" max="4123" width="13.7109375" style="129" customWidth="1"/>
    <col min="4124" max="4124" width="15" style="129" bestFit="1" customWidth="1"/>
    <col min="4125" max="4125" width="7.7109375" style="129" customWidth="1"/>
    <col min="4126" max="4126" width="4.42578125" style="129" customWidth="1"/>
    <col min="4127" max="4127" width="10.5703125" style="129" bestFit="1" customWidth="1"/>
    <col min="4128" max="4128" width="14.28515625" style="129" bestFit="1" customWidth="1"/>
    <col min="4129" max="4130" width="11" style="129" bestFit="1" customWidth="1"/>
    <col min="4131" max="4352" width="9.140625" style="129"/>
    <col min="4353" max="4353" width="12.42578125" style="129" bestFit="1" customWidth="1"/>
    <col min="4354" max="4354" width="39.7109375" style="129" customWidth="1"/>
    <col min="4355" max="4355" width="4.140625" style="129" customWidth="1"/>
    <col min="4356" max="4356" width="15.28515625" style="129" bestFit="1" customWidth="1"/>
    <col min="4357" max="4368" width="15.7109375" style="129" customWidth="1"/>
    <col min="4369" max="4378" width="0" style="129" hidden="1" customWidth="1"/>
    <col min="4379" max="4379" width="13.7109375" style="129" customWidth="1"/>
    <col min="4380" max="4380" width="15" style="129" bestFit="1" customWidth="1"/>
    <col min="4381" max="4381" width="7.7109375" style="129" customWidth="1"/>
    <col min="4382" max="4382" width="4.42578125" style="129" customWidth="1"/>
    <col min="4383" max="4383" width="10.5703125" style="129" bestFit="1" customWidth="1"/>
    <col min="4384" max="4384" width="14.28515625" style="129" bestFit="1" customWidth="1"/>
    <col min="4385" max="4386" width="11" style="129" bestFit="1" customWidth="1"/>
    <col min="4387" max="4608" width="9.140625" style="129"/>
    <col min="4609" max="4609" width="12.42578125" style="129" bestFit="1" customWidth="1"/>
    <col min="4610" max="4610" width="39.7109375" style="129" customWidth="1"/>
    <col min="4611" max="4611" width="4.140625" style="129" customWidth="1"/>
    <col min="4612" max="4612" width="15.28515625" style="129" bestFit="1" customWidth="1"/>
    <col min="4613" max="4624" width="15.7109375" style="129" customWidth="1"/>
    <col min="4625" max="4634" width="0" style="129" hidden="1" customWidth="1"/>
    <col min="4635" max="4635" width="13.7109375" style="129" customWidth="1"/>
    <col min="4636" max="4636" width="15" style="129" bestFit="1" customWidth="1"/>
    <col min="4637" max="4637" width="7.7109375" style="129" customWidth="1"/>
    <col min="4638" max="4638" width="4.42578125" style="129" customWidth="1"/>
    <col min="4639" max="4639" width="10.5703125" style="129" bestFit="1" customWidth="1"/>
    <col min="4640" max="4640" width="14.28515625" style="129" bestFit="1" customWidth="1"/>
    <col min="4641" max="4642" width="11" style="129" bestFit="1" customWidth="1"/>
    <col min="4643" max="4864" width="9.140625" style="129"/>
    <col min="4865" max="4865" width="12.42578125" style="129" bestFit="1" customWidth="1"/>
    <col min="4866" max="4866" width="39.7109375" style="129" customWidth="1"/>
    <col min="4867" max="4867" width="4.140625" style="129" customWidth="1"/>
    <col min="4868" max="4868" width="15.28515625" style="129" bestFit="1" customWidth="1"/>
    <col min="4869" max="4880" width="15.7109375" style="129" customWidth="1"/>
    <col min="4881" max="4890" width="0" style="129" hidden="1" customWidth="1"/>
    <col min="4891" max="4891" width="13.7109375" style="129" customWidth="1"/>
    <col min="4892" max="4892" width="15" style="129" bestFit="1" customWidth="1"/>
    <col min="4893" max="4893" width="7.7109375" style="129" customWidth="1"/>
    <col min="4894" max="4894" width="4.42578125" style="129" customWidth="1"/>
    <col min="4895" max="4895" width="10.5703125" style="129" bestFit="1" customWidth="1"/>
    <col min="4896" max="4896" width="14.28515625" style="129" bestFit="1" customWidth="1"/>
    <col min="4897" max="4898" width="11" style="129" bestFit="1" customWidth="1"/>
    <col min="4899" max="5120" width="9.140625" style="129"/>
    <col min="5121" max="5121" width="12.42578125" style="129" bestFit="1" customWidth="1"/>
    <col min="5122" max="5122" width="39.7109375" style="129" customWidth="1"/>
    <col min="5123" max="5123" width="4.140625" style="129" customWidth="1"/>
    <col min="5124" max="5124" width="15.28515625" style="129" bestFit="1" customWidth="1"/>
    <col min="5125" max="5136" width="15.7109375" style="129" customWidth="1"/>
    <col min="5137" max="5146" width="0" style="129" hidden="1" customWidth="1"/>
    <col min="5147" max="5147" width="13.7109375" style="129" customWidth="1"/>
    <col min="5148" max="5148" width="15" style="129" bestFit="1" customWidth="1"/>
    <col min="5149" max="5149" width="7.7109375" style="129" customWidth="1"/>
    <col min="5150" max="5150" width="4.42578125" style="129" customWidth="1"/>
    <col min="5151" max="5151" width="10.5703125" style="129" bestFit="1" customWidth="1"/>
    <col min="5152" max="5152" width="14.28515625" style="129" bestFit="1" customWidth="1"/>
    <col min="5153" max="5154" width="11" style="129" bestFit="1" customWidth="1"/>
    <col min="5155" max="5376" width="9.140625" style="129"/>
    <col min="5377" max="5377" width="12.42578125" style="129" bestFit="1" customWidth="1"/>
    <col min="5378" max="5378" width="39.7109375" style="129" customWidth="1"/>
    <col min="5379" max="5379" width="4.140625" style="129" customWidth="1"/>
    <col min="5380" max="5380" width="15.28515625" style="129" bestFit="1" customWidth="1"/>
    <col min="5381" max="5392" width="15.7109375" style="129" customWidth="1"/>
    <col min="5393" max="5402" width="0" style="129" hidden="1" customWidth="1"/>
    <col min="5403" max="5403" width="13.7109375" style="129" customWidth="1"/>
    <col min="5404" max="5404" width="15" style="129" bestFit="1" customWidth="1"/>
    <col min="5405" max="5405" width="7.7109375" style="129" customWidth="1"/>
    <col min="5406" max="5406" width="4.42578125" style="129" customWidth="1"/>
    <col min="5407" max="5407" width="10.5703125" style="129" bestFit="1" customWidth="1"/>
    <col min="5408" max="5408" width="14.28515625" style="129" bestFit="1" customWidth="1"/>
    <col min="5409" max="5410" width="11" style="129" bestFit="1" customWidth="1"/>
    <col min="5411" max="5632" width="9.140625" style="129"/>
    <col min="5633" max="5633" width="12.42578125" style="129" bestFit="1" customWidth="1"/>
    <col min="5634" max="5634" width="39.7109375" style="129" customWidth="1"/>
    <col min="5635" max="5635" width="4.140625" style="129" customWidth="1"/>
    <col min="5636" max="5636" width="15.28515625" style="129" bestFit="1" customWidth="1"/>
    <col min="5637" max="5648" width="15.7109375" style="129" customWidth="1"/>
    <col min="5649" max="5658" width="0" style="129" hidden="1" customWidth="1"/>
    <col min="5659" max="5659" width="13.7109375" style="129" customWidth="1"/>
    <col min="5660" max="5660" width="15" style="129" bestFit="1" customWidth="1"/>
    <col min="5661" max="5661" width="7.7109375" style="129" customWidth="1"/>
    <col min="5662" max="5662" width="4.42578125" style="129" customWidth="1"/>
    <col min="5663" max="5663" width="10.5703125" style="129" bestFit="1" customWidth="1"/>
    <col min="5664" max="5664" width="14.28515625" style="129" bestFit="1" customWidth="1"/>
    <col min="5665" max="5666" width="11" style="129" bestFit="1" customWidth="1"/>
    <col min="5667" max="5888" width="9.140625" style="129"/>
    <col min="5889" max="5889" width="12.42578125" style="129" bestFit="1" customWidth="1"/>
    <col min="5890" max="5890" width="39.7109375" style="129" customWidth="1"/>
    <col min="5891" max="5891" width="4.140625" style="129" customWidth="1"/>
    <col min="5892" max="5892" width="15.28515625" style="129" bestFit="1" customWidth="1"/>
    <col min="5893" max="5904" width="15.7109375" style="129" customWidth="1"/>
    <col min="5905" max="5914" width="0" style="129" hidden="1" customWidth="1"/>
    <col min="5915" max="5915" width="13.7109375" style="129" customWidth="1"/>
    <col min="5916" max="5916" width="15" style="129" bestFit="1" customWidth="1"/>
    <col min="5917" max="5917" width="7.7109375" style="129" customWidth="1"/>
    <col min="5918" max="5918" width="4.42578125" style="129" customWidth="1"/>
    <col min="5919" max="5919" width="10.5703125" style="129" bestFit="1" customWidth="1"/>
    <col min="5920" max="5920" width="14.28515625" style="129" bestFit="1" customWidth="1"/>
    <col min="5921" max="5922" width="11" style="129" bestFit="1" customWidth="1"/>
    <col min="5923" max="6144" width="9.140625" style="129"/>
    <col min="6145" max="6145" width="12.42578125" style="129" bestFit="1" customWidth="1"/>
    <col min="6146" max="6146" width="39.7109375" style="129" customWidth="1"/>
    <col min="6147" max="6147" width="4.140625" style="129" customWidth="1"/>
    <col min="6148" max="6148" width="15.28515625" style="129" bestFit="1" customWidth="1"/>
    <col min="6149" max="6160" width="15.7109375" style="129" customWidth="1"/>
    <col min="6161" max="6170" width="0" style="129" hidden="1" customWidth="1"/>
    <col min="6171" max="6171" width="13.7109375" style="129" customWidth="1"/>
    <col min="6172" max="6172" width="15" style="129" bestFit="1" customWidth="1"/>
    <col min="6173" max="6173" width="7.7109375" style="129" customWidth="1"/>
    <col min="6174" max="6174" width="4.42578125" style="129" customWidth="1"/>
    <col min="6175" max="6175" width="10.5703125" style="129" bestFit="1" customWidth="1"/>
    <col min="6176" max="6176" width="14.28515625" style="129" bestFit="1" customWidth="1"/>
    <col min="6177" max="6178" width="11" style="129" bestFit="1" customWidth="1"/>
    <col min="6179" max="6400" width="9.140625" style="129"/>
    <col min="6401" max="6401" width="12.42578125" style="129" bestFit="1" customWidth="1"/>
    <col min="6402" max="6402" width="39.7109375" style="129" customWidth="1"/>
    <col min="6403" max="6403" width="4.140625" style="129" customWidth="1"/>
    <col min="6404" max="6404" width="15.28515625" style="129" bestFit="1" customWidth="1"/>
    <col min="6405" max="6416" width="15.7109375" style="129" customWidth="1"/>
    <col min="6417" max="6426" width="0" style="129" hidden="1" customWidth="1"/>
    <col min="6427" max="6427" width="13.7109375" style="129" customWidth="1"/>
    <col min="6428" max="6428" width="15" style="129" bestFit="1" customWidth="1"/>
    <col min="6429" max="6429" width="7.7109375" style="129" customWidth="1"/>
    <col min="6430" max="6430" width="4.42578125" style="129" customWidth="1"/>
    <col min="6431" max="6431" width="10.5703125" style="129" bestFit="1" customWidth="1"/>
    <col min="6432" max="6432" width="14.28515625" style="129" bestFit="1" customWidth="1"/>
    <col min="6433" max="6434" width="11" style="129" bestFit="1" customWidth="1"/>
    <col min="6435" max="6656" width="9.140625" style="129"/>
    <col min="6657" max="6657" width="12.42578125" style="129" bestFit="1" customWidth="1"/>
    <col min="6658" max="6658" width="39.7109375" style="129" customWidth="1"/>
    <col min="6659" max="6659" width="4.140625" style="129" customWidth="1"/>
    <col min="6660" max="6660" width="15.28515625" style="129" bestFit="1" customWidth="1"/>
    <col min="6661" max="6672" width="15.7109375" style="129" customWidth="1"/>
    <col min="6673" max="6682" width="0" style="129" hidden="1" customWidth="1"/>
    <col min="6683" max="6683" width="13.7109375" style="129" customWidth="1"/>
    <col min="6684" max="6684" width="15" style="129" bestFit="1" customWidth="1"/>
    <col min="6685" max="6685" width="7.7109375" style="129" customWidth="1"/>
    <col min="6686" max="6686" width="4.42578125" style="129" customWidth="1"/>
    <col min="6687" max="6687" width="10.5703125" style="129" bestFit="1" customWidth="1"/>
    <col min="6688" max="6688" width="14.28515625" style="129" bestFit="1" customWidth="1"/>
    <col min="6689" max="6690" width="11" style="129" bestFit="1" customWidth="1"/>
    <col min="6691" max="6912" width="9.140625" style="129"/>
    <col min="6913" max="6913" width="12.42578125" style="129" bestFit="1" customWidth="1"/>
    <col min="6914" max="6914" width="39.7109375" style="129" customWidth="1"/>
    <col min="6915" max="6915" width="4.140625" style="129" customWidth="1"/>
    <col min="6916" max="6916" width="15.28515625" style="129" bestFit="1" customWidth="1"/>
    <col min="6917" max="6928" width="15.7109375" style="129" customWidth="1"/>
    <col min="6929" max="6938" width="0" style="129" hidden="1" customWidth="1"/>
    <col min="6939" max="6939" width="13.7109375" style="129" customWidth="1"/>
    <col min="6940" max="6940" width="15" style="129" bestFit="1" customWidth="1"/>
    <col min="6941" max="6941" width="7.7109375" style="129" customWidth="1"/>
    <col min="6942" max="6942" width="4.42578125" style="129" customWidth="1"/>
    <col min="6943" max="6943" width="10.5703125" style="129" bestFit="1" customWidth="1"/>
    <col min="6944" max="6944" width="14.28515625" style="129" bestFit="1" customWidth="1"/>
    <col min="6945" max="6946" width="11" style="129" bestFit="1" customWidth="1"/>
    <col min="6947" max="7168" width="9.140625" style="129"/>
    <col min="7169" max="7169" width="12.42578125" style="129" bestFit="1" customWidth="1"/>
    <col min="7170" max="7170" width="39.7109375" style="129" customWidth="1"/>
    <col min="7171" max="7171" width="4.140625" style="129" customWidth="1"/>
    <col min="7172" max="7172" width="15.28515625" style="129" bestFit="1" customWidth="1"/>
    <col min="7173" max="7184" width="15.7109375" style="129" customWidth="1"/>
    <col min="7185" max="7194" width="0" style="129" hidden="1" customWidth="1"/>
    <col min="7195" max="7195" width="13.7109375" style="129" customWidth="1"/>
    <col min="7196" max="7196" width="15" style="129" bestFit="1" customWidth="1"/>
    <col min="7197" max="7197" width="7.7109375" style="129" customWidth="1"/>
    <col min="7198" max="7198" width="4.42578125" style="129" customWidth="1"/>
    <col min="7199" max="7199" width="10.5703125" style="129" bestFit="1" customWidth="1"/>
    <col min="7200" max="7200" width="14.28515625" style="129" bestFit="1" customWidth="1"/>
    <col min="7201" max="7202" width="11" style="129" bestFit="1" customWidth="1"/>
    <col min="7203" max="7424" width="9.140625" style="129"/>
    <col min="7425" max="7425" width="12.42578125" style="129" bestFit="1" customWidth="1"/>
    <col min="7426" max="7426" width="39.7109375" style="129" customWidth="1"/>
    <col min="7427" max="7427" width="4.140625" style="129" customWidth="1"/>
    <col min="7428" max="7428" width="15.28515625" style="129" bestFit="1" customWidth="1"/>
    <col min="7429" max="7440" width="15.7109375" style="129" customWidth="1"/>
    <col min="7441" max="7450" width="0" style="129" hidden="1" customWidth="1"/>
    <col min="7451" max="7451" width="13.7109375" style="129" customWidth="1"/>
    <col min="7452" max="7452" width="15" style="129" bestFit="1" customWidth="1"/>
    <col min="7453" max="7453" width="7.7109375" style="129" customWidth="1"/>
    <col min="7454" max="7454" width="4.42578125" style="129" customWidth="1"/>
    <col min="7455" max="7455" width="10.5703125" style="129" bestFit="1" customWidth="1"/>
    <col min="7456" max="7456" width="14.28515625" style="129" bestFit="1" customWidth="1"/>
    <col min="7457" max="7458" width="11" style="129" bestFit="1" customWidth="1"/>
    <col min="7459" max="7680" width="9.140625" style="129"/>
    <col min="7681" max="7681" width="12.42578125" style="129" bestFit="1" customWidth="1"/>
    <col min="7682" max="7682" width="39.7109375" style="129" customWidth="1"/>
    <col min="7683" max="7683" width="4.140625" style="129" customWidth="1"/>
    <col min="7684" max="7684" width="15.28515625" style="129" bestFit="1" customWidth="1"/>
    <col min="7685" max="7696" width="15.7109375" style="129" customWidth="1"/>
    <col min="7697" max="7706" width="0" style="129" hidden="1" customWidth="1"/>
    <col min="7707" max="7707" width="13.7109375" style="129" customWidth="1"/>
    <col min="7708" max="7708" width="15" style="129" bestFit="1" customWidth="1"/>
    <col min="7709" max="7709" width="7.7109375" style="129" customWidth="1"/>
    <col min="7710" max="7710" width="4.42578125" style="129" customWidth="1"/>
    <col min="7711" max="7711" width="10.5703125" style="129" bestFit="1" customWidth="1"/>
    <col min="7712" max="7712" width="14.28515625" style="129" bestFit="1" customWidth="1"/>
    <col min="7713" max="7714" width="11" style="129" bestFit="1" customWidth="1"/>
    <col min="7715" max="7936" width="9.140625" style="129"/>
    <col min="7937" max="7937" width="12.42578125" style="129" bestFit="1" customWidth="1"/>
    <col min="7938" max="7938" width="39.7109375" style="129" customWidth="1"/>
    <col min="7939" max="7939" width="4.140625" style="129" customWidth="1"/>
    <col min="7940" max="7940" width="15.28515625" style="129" bestFit="1" customWidth="1"/>
    <col min="7941" max="7952" width="15.7109375" style="129" customWidth="1"/>
    <col min="7953" max="7962" width="0" style="129" hidden="1" customWidth="1"/>
    <col min="7963" max="7963" width="13.7109375" style="129" customWidth="1"/>
    <col min="7964" max="7964" width="15" style="129" bestFit="1" customWidth="1"/>
    <col min="7965" max="7965" width="7.7109375" style="129" customWidth="1"/>
    <col min="7966" max="7966" width="4.42578125" style="129" customWidth="1"/>
    <col min="7967" max="7967" width="10.5703125" style="129" bestFit="1" customWidth="1"/>
    <col min="7968" max="7968" width="14.28515625" style="129" bestFit="1" customWidth="1"/>
    <col min="7969" max="7970" width="11" style="129" bestFit="1" customWidth="1"/>
    <col min="7971" max="8192" width="9.140625" style="129"/>
    <col min="8193" max="8193" width="12.42578125" style="129" bestFit="1" customWidth="1"/>
    <col min="8194" max="8194" width="39.7109375" style="129" customWidth="1"/>
    <col min="8195" max="8195" width="4.140625" style="129" customWidth="1"/>
    <col min="8196" max="8196" width="15.28515625" style="129" bestFit="1" customWidth="1"/>
    <col min="8197" max="8208" width="15.7109375" style="129" customWidth="1"/>
    <col min="8209" max="8218" width="0" style="129" hidden="1" customWidth="1"/>
    <col min="8219" max="8219" width="13.7109375" style="129" customWidth="1"/>
    <col min="8220" max="8220" width="15" style="129" bestFit="1" customWidth="1"/>
    <col min="8221" max="8221" width="7.7109375" style="129" customWidth="1"/>
    <col min="8222" max="8222" width="4.42578125" style="129" customWidth="1"/>
    <col min="8223" max="8223" width="10.5703125" style="129" bestFit="1" customWidth="1"/>
    <col min="8224" max="8224" width="14.28515625" style="129" bestFit="1" customWidth="1"/>
    <col min="8225" max="8226" width="11" style="129" bestFit="1" customWidth="1"/>
    <col min="8227" max="8448" width="9.140625" style="129"/>
    <col min="8449" max="8449" width="12.42578125" style="129" bestFit="1" customWidth="1"/>
    <col min="8450" max="8450" width="39.7109375" style="129" customWidth="1"/>
    <col min="8451" max="8451" width="4.140625" style="129" customWidth="1"/>
    <col min="8452" max="8452" width="15.28515625" style="129" bestFit="1" customWidth="1"/>
    <col min="8453" max="8464" width="15.7109375" style="129" customWidth="1"/>
    <col min="8465" max="8474" width="0" style="129" hidden="1" customWidth="1"/>
    <col min="8475" max="8475" width="13.7109375" style="129" customWidth="1"/>
    <col min="8476" max="8476" width="15" style="129" bestFit="1" customWidth="1"/>
    <col min="8477" max="8477" width="7.7109375" style="129" customWidth="1"/>
    <col min="8478" max="8478" width="4.42578125" style="129" customWidth="1"/>
    <col min="8479" max="8479" width="10.5703125" style="129" bestFit="1" customWidth="1"/>
    <col min="8480" max="8480" width="14.28515625" style="129" bestFit="1" customWidth="1"/>
    <col min="8481" max="8482" width="11" style="129" bestFit="1" customWidth="1"/>
    <col min="8483" max="8704" width="9.140625" style="129"/>
    <col min="8705" max="8705" width="12.42578125" style="129" bestFit="1" customWidth="1"/>
    <col min="8706" max="8706" width="39.7109375" style="129" customWidth="1"/>
    <col min="8707" max="8707" width="4.140625" style="129" customWidth="1"/>
    <col min="8708" max="8708" width="15.28515625" style="129" bestFit="1" customWidth="1"/>
    <col min="8709" max="8720" width="15.7109375" style="129" customWidth="1"/>
    <col min="8721" max="8730" width="0" style="129" hidden="1" customWidth="1"/>
    <col min="8731" max="8731" width="13.7109375" style="129" customWidth="1"/>
    <col min="8732" max="8732" width="15" style="129" bestFit="1" customWidth="1"/>
    <col min="8733" max="8733" width="7.7109375" style="129" customWidth="1"/>
    <col min="8734" max="8734" width="4.42578125" style="129" customWidth="1"/>
    <col min="8735" max="8735" width="10.5703125" style="129" bestFit="1" customWidth="1"/>
    <col min="8736" max="8736" width="14.28515625" style="129" bestFit="1" customWidth="1"/>
    <col min="8737" max="8738" width="11" style="129" bestFit="1" customWidth="1"/>
    <col min="8739" max="8960" width="9.140625" style="129"/>
    <col min="8961" max="8961" width="12.42578125" style="129" bestFit="1" customWidth="1"/>
    <col min="8962" max="8962" width="39.7109375" style="129" customWidth="1"/>
    <col min="8963" max="8963" width="4.140625" style="129" customWidth="1"/>
    <col min="8964" max="8964" width="15.28515625" style="129" bestFit="1" customWidth="1"/>
    <col min="8965" max="8976" width="15.7109375" style="129" customWidth="1"/>
    <col min="8977" max="8986" width="0" style="129" hidden="1" customWidth="1"/>
    <col min="8987" max="8987" width="13.7109375" style="129" customWidth="1"/>
    <col min="8988" max="8988" width="15" style="129" bestFit="1" customWidth="1"/>
    <col min="8989" max="8989" width="7.7109375" style="129" customWidth="1"/>
    <col min="8990" max="8990" width="4.42578125" style="129" customWidth="1"/>
    <col min="8991" max="8991" width="10.5703125" style="129" bestFit="1" customWidth="1"/>
    <col min="8992" max="8992" width="14.28515625" style="129" bestFit="1" customWidth="1"/>
    <col min="8993" max="8994" width="11" style="129" bestFit="1" customWidth="1"/>
    <col min="8995" max="9216" width="9.140625" style="129"/>
    <col min="9217" max="9217" width="12.42578125" style="129" bestFit="1" customWidth="1"/>
    <col min="9218" max="9218" width="39.7109375" style="129" customWidth="1"/>
    <col min="9219" max="9219" width="4.140625" style="129" customWidth="1"/>
    <col min="9220" max="9220" width="15.28515625" style="129" bestFit="1" customWidth="1"/>
    <col min="9221" max="9232" width="15.7109375" style="129" customWidth="1"/>
    <col min="9233" max="9242" width="0" style="129" hidden="1" customWidth="1"/>
    <col min="9243" max="9243" width="13.7109375" style="129" customWidth="1"/>
    <col min="9244" max="9244" width="15" style="129" bestFit="1" customWidth="1"/>
    <col min="9245" max="9245" width="7.7109375" style="129" customWidth="1"/>
    <col min="9246" max="9246" width="4.42578125" style="129" customWidth="1"/>
    <col min="9247" max="9247" width="10.5703125" style="129" bestFit="1" customWidth="1"/>
    <col min="9248" max="9248" width="14.28515625" style="129" bestFit="1" customWidth="1"/>
    <col min="9249" max="9250" width="11" style="129" bestFit="1" customWidth="1"/>
    <col min="9251" max="9472" width="9.140625" style="129"/>
    <col min="9473" max="9473" width="12.42578125" style="129" bestFit="1" customWidth="1"/>
    <col min="9474" max="9474" width="39.7109375" style="129" customWidth="1"/>
    <col min="9475" max="9475" width="4.140625" style="129" customWidth="1"/>
    <col min="9476" max="9476" width="15.28515625" style="129" bestFit="1" customWidth="1"/>
    <col min="9477" max="9488" width="15.7109375" style="129" customWidth="1"/>
    <col min="9489" max="9498" width="0" style="129" hidden="1" customWidth="1"/>
    <col min="9499" max="9499" width="13.7109375" style="129" customWidth="1"/>
    <col min="9500" max="9500" width="15" style="129" bestFit="1" customWidth="1"/>
    <col min="9501" max="9501" width="7.7109375" style="129" customWidth="1"/>
    <col min="9502" max="9502" width="4.42578125" style="129" customWidth="1"/>
    <col min="9503" max="9503" width="10.5703125" style="129" bestFit="1" customWidth="1"/>
    <col min="9504" max="9504" width="14.28515625" style="129" bestFit="1" customWidth="1"/>
    <col min="9505" max="9506" width="11" style="129" bestFit="1" customWidth="1"/>
    <col min="9507" max="9728" width="9.140625" style="129"/>
    <col min="9729" max="9729" width="12.42578125" style="129" bestFit="1" customWidth="1"/>
    <col min="9730" max="9730" width="39.7109375" style="129" customWidth="1"/>
    <col min="9731" max="9731" width="4.140625" style="129" customWidth="1"/>
    <col min="9732" max="9732" width="15.28515625" style="129" bestFit="1" customWidth="1"/>
    <col min="9733" max="9744" width="15.7109375" style="129" customWidth="1"/>
    <col min="9745" max="9754" width="0" style="129" hidden="1" customWidth="1"/>
    <col min="9755" max="9755" width="13.7109375" style="129" customWidth="1"/>
    <col min="9756" max="9756" width="15" style="129" bestFit="1" customWidth="1"/>
    <col min="9757" max="9757" width="7.7109375" style="129" customWidth="1"/>
    <col min="9758" max="9758" width="4.42578125" style="129" customWidth="1"/>
    <col min="9759" max="9759" width="10.5703125" style="129" bestFit="1" customWidth="1"/>
    <col min="9760" max="9760" width="14.28515625" style="129" bestFit="1" customWidth="1"/>
    <col min="9761" max="9762" width="11" style="129" bestFit="1" customWidth="1"/>
    <col min="9763" max="9984" width="9.140625" style="129"/>
    <col min="9985" max="9985" width="12.42578125" style="129" bestFit="1" customWidth="1"/>
    <col min="9986" max="9986" width="39.7109375" style="129" customWidth="1"/>
    <col min="9987" max="9987" width="4.140625" style="129" customWidth="1"/>
    <col min="9988" max="9988" width="15.28515625" style="129" bestFit="1" customWidth="1"/>
    <col min="9989" max="10000" width="15.7109375" style="129" customWidth="1"/>
    <col min="10001" max="10010" width="0" style="129" hidden="1" customWidth="1"/>
    <col min="10011" max="10011" width="13.7109375" style="129" customWidth="1"/>
    <col min="10012" max="10012" width="15" style="129" bestFit="1" customWidth="1"/>
    <col min="10013" max="10013" width="7.7109375" style="129" customWidth="1"/>
    <col min="10014" max="10014" width="4.42578125" style="129" customWidth="1"/>
    <col min="10015" max="10015" width="10.5703125" style="129" bestFit="1" customWidth="1"/>
    <col min="10016" max="10016" width="14.28515625" style="129" bestFit="1" customWidth="1"/>
    <col min="10017" max="10018" width="11" style="129" bestFit="1" customWidth="1"/>
    <col min="10019" max="10240" width="9.140625" style="129"/>
    <col min="10241" max="10241" width="12.42578125" style="129" bestFit="1" customWidth="1"/>
    <col min="10242" max="10242" width="39.7109375" style="129" customWidth="1"/>
    <col min="10243" max="10243" width="4.140625" style="129" customWidth="1"/>
    <col min="10244" max="10244" width="15.28515625" style="129" bestFit="1" customWidth="1"/>
    <col min="10245" max="10256" width="15.7109375" style="129" customWidth="1"/>
    <col min="10257" max="10266" width="0" style="129" hidden="1" customWidth="1"/>
    <col min="10267" max="10267" width="13.7109375" style="129" customWidth="1"/>
    <col min="10268" max="10268" width="15" style="129" bestFit="1" customWidth="1"/>
    <col min="10269" max="10269" width="7.7109375" style="129" customWidth="1"/>
    <col min="10270" max="10270" width="4.42578125" style="129" customWidth="1"/>
    <col min="10271" max="10271" width="10.5703125" style="129" bestFit="1" customWidth="1"/>
    <col min="10272" max="10272" width="14.28515625" style="129" bestFit="1" customWidth="1"/>
    <col min="10273" max="10274" width="11" style="129" bestFit="1" customWidth="1"/>
    <col min="10275" max="10496" width="9.140625" style="129"/>
    <col min="10497" max="10497" width="12.42578125" style="129" bestFit="1" customWidth="1"/>
    <col min="10498" max="10498" width="39.7109375" style="129" customWidth="1"/>
    <col min="10499" max="10499" width="4.140625" style="129" customWidth="1"/>
    <col min="10500" max="10500" width="15.28515625" style="129" bestFit="1" customWidth="1"/>
    <col min="10501" max="10512" width="15.7109375" style="129" customWidth="1"/>
    <col min="10513" max="10522" width="0" style="129" hidden="1" customWidth="1"/>
    <col min="10523" max="10523" width="13.7109375" style="129" customWidth="1"/>
    <col min="10524" max="10524" width="15" style="129" bestFit="1" customWidth="1"/>
    <col min="10525" max="10525" width="7.7109375" style="129" customWidth="1"/>
    <col min="10526" max="10526" width="4.42578125" style="129" customWidth="1"/>
    <col min="10527" max="10527" width="10.5703125" style="129" bestFit="1" customWidth="1"/>
    <col min="10528" max="10528" width="14.28515625" style="129" bestFit="1" customWidth="1"/>
    <col min="10529" max="10530" width="11" style="129" bestFit="1" customWidth="1"/>
    <col min="10531" max="10752" width="9.140625" style="129"/>
    <col min="10753" max="10753" width="12.42578125" style="129" bestFit="1" customWidth="1"/>
    <col min="10754" max="10754" width="39.7109375" style="129" customWidth="1"/>
    <col min="10755" max="10755" width="4.140625" style="129" customWidth="1"/>
    <col min="10756" max="10756" width="15.28515625" style="129" bestFit="1" customWidth="1"/>
    <col min="10757" max="10768" width="15.7109375" style="129" customWidth="1"/>
    <col min="10769" max="10778" width="0" style="129" hidden="1" customWidth="1"/>
    <col min="10779" max="10779" width="13.7109375" style="129" customWidth="1"/>
    <col min="10780" max="10780" width="15" style="129" bestFit="1" customWidth="1"/>
    <col min="10781" max="10781" width="7.7109375" style="129" customWidth="1"/>
    <col min="10782" max="10782" width="4.42578125" style="129" customWidth="1"/>
    <col min="10783" max="10783" width="10.5703125" style="129" bestFit="1" customWidth="1"/>
    <col min="10784" max="10784" width="14.28515625" style="129" bestFit="1" customWidth="1"/>
    <col min="10785" max="10786" width="11" style="129" bestFit="1" customWidth="1"/>
    <col min="10787" max="11008" width="9.140625" style="129"/>
    <col min="11009" max="11009" width="12.42578125" style="129" bestFit="1" customWidth="1"/>
    <col min="11010" max="11010" width="39.7109375" style="129" customWidth="1"/>
    <col min="11011" max="11011" width="4.140625" style="129" customWidth="1"/>
    <col min="11012" max="11012" width="15.28515625" style="129" bestFit="1" customWidth="1"/>
    <col min="11013" max="11024" width="15.7109375" style="129" customWidth="1"/>
    <col min="11025" max="11034" width="0" style="129" hidden="1" customWidth="1"/>
    <col min="11035" max="11035" width="13.7109375" style="129" customWidth="1"/>
    <col min="11036" max="11036" width="15" style="129" bestFit="1" customWidth="1"/>
    <col min="11037" max="11037" width="7.7109375" style="129" customWidth="1"/>
    <col min="11038" max="11038" width="4.42578125" style="129" customWidth="1"/>
    <col min="11039" max="11039" width="10.5703125" style="129" bestFit="1" customWidth="1"/>
    <col min="11040" max="11040" width="14.28515625" style="129" bestFit="1" customWidth="1"/>
    <col min="11041" max="11042" width="11" style="129" bestFit="1" customWidth="1"/>
    <col min="11043" max="11264" width="9.140625" style="129"/>
    <col min="11265" max="11265" width="12.42578125" style="129" bestFit="1" customWidth="1"/>
    <col min="11266" max="11266" width="39.7109375" style="129" customWidth="1"/>
    <col min="11267" max="11267" width="4.140625" style="129" customWidth="1"/>
    <col min="11268" max="11268" width="15.28515625" style="129" bestFit="1" customWidth="1"/>
    <col min="11269" max="11280" width="15.7109375" style="129" customWidth="1"/>
    <col min="11281" max="11290" width="0" style="129" hidden="1" customWidth="1"/>
    <col min="11291" max="11291" width="13.7109375" style="129" customWidth="1"/>
    <col min="11292" max="11292" width="15" style="129" bestFit="1" customWidth="1"/>
    <col min="11293" max="11293" width="7.7109375" style="129" customWidth="1"/>
    <col min="11294" max="11294" width="4.42578125" style="129" customWidth="1"/>
    <col min="11295" max="11295" width="10.5703125" style="129" bestFit="1" customWidth="1"/>
    <col min="11296" max="11296" width="14.28515625" style="129" bestFit="1" customWidth="1"/>
    <col min="11297" max="11298" width="11" style="129" bestFit="1" customWidth="1"/>
    <col min="11299" max="11520" width="9.140625" style="129"/>
    <col min="11521" max="11521" width="12.42578125" style="129" bestFit="1" customWidth="1"/>
    <col min="11522" max="11522" width="39.7109375" style="129" customWidth="1"/>
    <col min="11523" max="11523" width="4.140625" style="129" customWidth="1"/>
    <col min="11524" max="11524" width="15.28515625" style="129" bestFit="1" customWidth="1"/>
    <col min="11525" max="11536" width="15.7109375" style="129" customWidth="1"/>
    <col min="11537" max="11546" width="0" style="129" hidden="1" customWidth="1"/>
    <col min="11547" max="11547" width="13.7109375" style="129" customWidth="1"/>
    <col min="11548" max="11548" width="15" style="129" bestFit="1" customWidth="1"/>
    <col min="11549" max="11549" width="7.7109375" style="129" customWidth="1"/>
    <col min="11550" max="11550" width="4.42578125" style="129" customWidth="1"/>
    <col min="11551" max="11551" width="10.5703125" style="129" bestFit="1" customWidth="1"/>
    <col min="11552" max="11552" width="14.28515625" style="129" bestFit="1" customWidth="1"/>
    <col min="11553" max="11554" width="11" style="129" bestFit="1" customWidth="1"/>
    <col min="11555" max="11776" width="9.140625" style="129"/>
    <col min="11777" max="11777" width="12.42578125" style="129" bestFit="1" customWidth="1"/>
    <col min="11778" max="11778" width="39.7109375" style="129" customWidth="1"/>
    <col min="11779" max="11779" width="4.140625" style="129" customWidth="1"/>
    <col min="11780" max="11780" width="15.28515625" style="129" bestFit="1" customWidth="1"/>
    <col min="11781" max="11792" width="15.7109375" style="129" customWidth="1"/>
    <col min="11793" max="11802" width="0" style="129" hidden="1" customWidth="1"/>
    <col min="11803" max="11803" width="13.7109375" style="129" customWidth="1"/>
    <col min="11804" max="11804" width="15" style="129" bestFit="1" customWidth="1"/>
    <col min="11805" max="11805" width="7.7109375" style="129" customWidth="1"/>
    <col min="11806" max="11806" width="4.42578125" style="129" customWidth="1"/>
    <col min="11807" max="11807" width="10.5703125" style="129" bestFit="1" customWidth="1"/>
    <col min="11808" max="11808" width="14.28515625" style="129" bestFit="1" customWidth="1"/>
    <col min="11809" max="11810" width="11" style="129" bestFit="1" customWidth="1"/>
    <col min="11811" max="12032" width="9.140625" style="129"/>
    <col min="12033" max="12033" width="12.42578125" style="129" bestFit="1" customWidth="1"/>
    <col min="12034" max="12034" width="39.7109375" style="129" customWidth="1"/>
    <col min="12035" max="12035" width="4.140625" style="129" customWidth="1"/>
    <col min="12036" max="12036" width="15.28515625" style="129" bestFit="1" customWidth="1"/>
    <col min="12037" max="12048" width="15.7109375" style="129" customWidth="1"/>
    <col min="12049" max="12058" width="0" style="129" hidden="1" customWidth="1"/>
    <col min="12059" max="12059" width="13.7109375" style="129" customWidth="1"/>
    <col min="12060" max="12060" width="15" style="129" bestFit="1" customWidth="1"/>
    <col min="12061" max="12061" width="7.7109375" style="129" customWidth="1"/>
    <col min="12062" max="12062" width="4.42578125" style="129" customWidth="1"/>
    <col min="12063" max="12063" width="10.5703125" style="129" bestFit="1" customWidth="1"/>
    <col min="12064" max="12064" width="14.28515625" style="129" bestFit="1" customWidth="1"/>
    <col min="12065" max="12066" width="11" style="129" bestFit="1" customWidth="1"/>
    <col min="12067" max="12288" width="9.140625" style="129"/>
    <col min="12289" max="12289" width="12.42578125" style="129" bestFit="1" customWidth="1"/>
    <col min="12290" max="12290" width="39.7109375" style="129" customWidth="1"/>
    <col min="12291" max="12291" width="4.140625" style="129" customWidth="1"/>
    <col min="12292" max="12292" width="15.28515625" style="129" bestFit="1" customWidth="1"/>
    <col min="12293" max="12304" width="15.7109375" style="129" customWidth="1"/>
    <col min="12305" max="12314" width="0" style="129" hidden="1" customWidth="1"/>
    <col min="12315" max="12315" width="13.7109375" style="129" customWidth="1"/>
    <col min="12316" max="12316" width="15" style="129" bestFit="1" customWidth="1"/>
    <col min="12317" max="12317" width="7.7109375" style="129" customWidth="1"/>
    <col min="12318" max="12318" width="4.42578125" style="129" customWidth="1"/>
    <col min="12319" max="12319" width="10.5703125" style="129" bestFit="1" customWidth="1"/>
    <col min="12320" max="12320" width="14.28515625" style="129" bestFit="1" customWidth="1"/>
    <col min="12321" max="12322" width="11" style="129" bestFit="1" customWidth="1"/>
    <col min="12323" max="12544" width="9.140625" style="129"/>
    <col min="12545" max="12545" width="12.42578125" style="129" bestFit="1" customWidth="1"/>
    <col min="12546" max="12546" width="39.7109375" style="129" customWidth="1"/>
    <col min="12547" max="12547" width="4.140625" style="129" customWidth="1"/>
    <col min="12548" max="12548" width="15.28515625" style="129" bestFit="1" customWidth="1"/>
    <col min="12549" max="12560" width="15.7109375" style="129" customWidth="1"/>
    <col min="12561" max="12570" width="0" style="129" hidden="1" customWidth="1"/>
    <col min="12571" max="12571" width="13.7109375" style="129" customWidth="1"/>
    <col min="12572" max="12572" width="15" style="129" bestFit="1" customWidth="1"/>
    <col min="12573" max="12573" width="7.7109375" style="129" customWidth="1"/>
    <col min="12574" max="12574" width="4.42578125" style="129" customWidth="1"/>
    <col min="12575" max="12575" width="10.5703125" style="129" bestFit="1" customWidth="1"/>
    <col min="12576" max="12576" width="14.28515625" style="129" bestFit="1" customWidth="1"/>
    <col min="12577" max="12578" width="11" style="129" bestFit="1" customWidth="1"/>
    <col min="12579" max="12800" width="9.140625" style="129"/>
    <col min="12801" max="12801" width="12.42578125" style="129" bestFit="1" customWidth="1"/>
    <col min="12802" max="12802" width="39.7109375" style="129" customWidth="1"/>
    <col min="12803" max="12803" width="4.140625" style="129" customWidth="1"/>
    <col min="12804" max="12804" width="15.28515625" style="129" bestFit="1" customWidth="1"/>
    <col min="12805" max="12816" width="15.7109375" style="129" customWidth="1"/>
    <col min="12817" max="12826" width="0" style="129" hidden="1" customWidth="1"/>
    <col min="12827" max="12827" width="13.7109375" style="129" customWidth="1"/>
    <col min="12828" max="12828" width="15" style="129" bestFit="1" customWidth="1"/>
    <col min="12829" max="12829" width="7.7109375" style="129" customWidth="1"/>
    <col min="12830" max="12830" width="4.42578125" style="129" customWidth="1"/>
    <col min="12831" max="12831" width="10.5703125" style="129" bestFit="1" customWidth="1"/>
    <col min="12832" max="12832" width="14.28515625" style="129" bestFit="1" customWidth="1"/>
    <col min="12833" max="12834" width="11" style="129" bestFit="1" customWidth="1"/>
    <col min="12835" max="13056" width="9.140625" style="129"/>
    <col min="13057" max="13057" width="12.42578125" style="129" bestFit="1" customWidth="1"/>
    <col min="13058" max="13058" width="39.7109375" style="129" customWidth="1"/>
    <col min="13059" max="13059" width="4.140625" style="129" customWidth="1"/>
    <col min="13060" max="13060" width="15.28515625" style="129" bestFit="1" customWidth="1"/>
    <col min="13061" max="13072" width="15.7109375" style="129" customWidth="1"/>
    <col min="13073" max="13082" width="0" style="129" hidden="1" customWidth="1"/>
    <col min="13083" max="13083" width="13.7109375" style="129" customWidth="1"/>
    <col min="13084" max="13084" width="15" style="129" bestFit="1" customWidth="1"/>
    <col min="13085" max="13085" width="7.7109375" style="129" customWidth="1"/>
    <col min="13086" max="13086" width="4.42578125" style="129" customWidth="1"/>
    <col min="13087" max="13087" width="10.5703125" style="129" bestFit="1" customWidth="1"/>
    <col min="13088" max="13088" width="14.28515625" style="129" bestFit="1" customWidth="1"/>
    <col min="13089" max="13090" width="11" style="129" bestFit="1" customWidth="1"/>
    <col min="13091" max="13312" width="9.140625" style="129"/>
    <col min="13313" max="13313" width="12.42578125" style="129" bestFit="1" customWidth="1"/>
    <col min="13314" max="13314" width="39.7109375" style="129" customWidth="1"/>
    <col min="13315" max="13315" width="4.140625" style="129" customWidth="1"/>
    <col min="13316" max="13316" width="15.28515625" style="129" bestFit="1" customWidth="1"/>
    <col min="13317" max="13328" width="15.7109375" style="129" customWidth="1"/>
    <col min="13329" max="13338" width="0" style="129" hidden="1" customWidth="1"/>
    <col min="13339" max="13339" width="13.7109375" style="129" customWidth="1"/>
    <col min="13340" max="13340" width="15" style="129" bestFit="1" customWidth="1"/>
    <col min="13341" max="13341" width="7.7109375" style="129" customWidth="1"/>
    <col min="13342" max="13342" width="4.42578125" style="129" customWidth="1"/>
    <col min="13343" max="13343" width="10.5703125" style="129" bestFit="1" customWidth="1"/>
    <col min="13344" max="13344" width="14.28515625" style="129" bestFit="1" customWidth="1"/>
    <col min="13345" max="13346" width="11" style="129" bestFit="1" customWidth="1"/>
    <col min="13347" max="13568" width="9.140625" style="129"/>
    <col min="13569" max="13569" width="12.42578125" style="129" bestFit="1" customWidth="1"/>
    <col min="13570" max="13570" width="39.7109375" style="129" customWidth="1"/>
    <col min="13571" max="13571" width="4.140625" style="129" customWidth="1"/>
    <col min="13572" max="13572" width="15.28515625" style="129" bestFit="1" customWidth="1"/>
    <col min="13573" max="13584" width="15.7109375" style="129" customWidth="1"/>
    <col min="13585" max="13594" width="0" style="129" hidden="1" customWidth="1"/>
    <col min="13595" max="13595" width="13.7109375" style="129" customWidth="1"/>
    <col min="13596" max="13596" width="15" style="129" bestFit="1" customWidth="1"/>
    <col min="13597" max="13597" width="7.7109375" style="129" customWidth="1"/>
    <col min="13598" max="13598" width="4.42578125" style="129" customWidth="1"/>
    <col min="13599" max="13599" width="10.5703125" style="129" bestFit="1" customWidth="1"/>
    <col min="13600" max="13600" width="14.28515625" style="129" bestFit="1" customWidth="1"/>
    <col min="13601" max="13602" width="11" style="129" bestFit="1" customWidth="1"/>
    <col min="13603" max="13824" width="9.140625" style="129"/>
    <col min="13825" max="13825" width="12.42578125" style="129" bestFit="1" customWidth="1"/>
    <col min="13826" max="13826" width="39.7109375" style="129" customWidth="1"/>
    <col min="13827" max="13827" width="4.140625" style="129" customWidth="1"/>
    <col min="13828" max="13828" width="15.28515625" style="129" bestFit="1" customWidth="1"/>
    <col min="13829" max="13840" width="15.7109375" style="129" customWidth="1"/>
    <col min="13841" max="13850" width="0" style="129" hidden="1" customWidth="1"/>
    <col min="13851" max="13851" width="13.7109375" style="129" customWidth="1"/>
    <col min="13852" max="13852" width="15" style="129" bestFit="1" customWidth="1"/>
    <col min="13853" max="13853" width="7.7109375" style="129" customWidth="1"/>
    <col min="13854" max="13854" width="4.42578125" style="129" customWidth="1"/>
    <col min="13855" max="13855" width="10.5703125" style="129" bestFit="1" customWidth="1"/>
    <col min="13856" max="13856" width="14.28515625" style="129" bestFit="1" customWidth="1"/>
    <col min="13857" max="13858" width="11" style="129" bestFit="1" customWidth="1"/>
    <col min="13859" max="14080" width="9.140625" style="129"/>
    <col min="14081" max="14081" width="12.42578125" style="129" bestFit="1" customWidth="1"/>
    <col min="14082" max="14082" width="39.7109375" style="129" customWidth="1"/>
    <col min="14083" max="14083" width="4.140625" style="129" customWidth="1"/>
    <col min="14084" max="14084" width="15.28515625" style="129" bestFit="1" customWidth="1"/>
    <col min="14085" max="14096" width="15.7109375" style="129" customWidth="1"/>
    <col min="14097" max="14106" width="0" style="129" hidden="1" customWidth="1"/>
    <col min="14107" max="14107" width="13.7109375" style="129" customWidth="1"/>
    <col min="14108" max="14108" width="15" style="129" bestFit="1" customWidth="1"/>
    <col min="14109" max="14109" width="7.7109375" style="129" customWidth="1"/>
    <col min="14110" max="14110" width="4.42578125" style="129" customWidth="1"/>
    <col min="14111" max="14111" width="10.5703125" style="129" bestFit="1" customWidth="1"/>
    <col min="14112" max="14112" width="14.28515625" style="129" bestFit="1" customWidth="1"/>
    <col min="14113" max="14114" width="11" style="129" bestFit="1" customWidth="1"/>
    <col min="14115" max="14336" width="9.140625" style="129"/>
    <col min="14337" max="14337" width="12.42578125" style="129" bestFit="1" customWidth="1"/>
    <col min="14338" max="14338" width="39.7109375" style="129" customWidth="1"/>
    <col min="14339" max="14339" width="4.140625" style="129" customWidth="1"/>
    <col min="14340" max="14340" width="15.28515625" style="129" bestFit="1" customWidth="1"/>
    <col min="14341" max="14352" width="15.7109375" style="129" customWidth="1"/>
    <col min="14353" max="14362" width="0" style="129" hidden="1" customWidth="1"/>
    <col min="14363" max="14363" width="13.7109375" style="129" customWidth="1"/>
    <col min="14364" max="14364" width="15" style="129" bestFit="1" customWidth="1"/>
    <col min="14365" max="14365" width="7.7109375" style="129" customWidth="1"/>
    <col min="14366" max="14366" width="4.42578125" style="129" customWidth="1"/>
    <col min="14367" max="14367" width="10.5703125" style="129" bestFit="1" customWidth="1"/>
    <col min="14368" max="14368" width="14.28515625" style="129" bestFit="1" customWidth="1"/>
    <col min="14369" max="14370" width="11" style="129" bestFit="1" customWidth="1"/>
    <col min="14371" max="14592" width="9.140625" style="129"/>
    <col min="14593" max="14593" width="12.42578125" style="129" bestFit="1" customWidth="1"/>
    <col min="14594" max="14594" width="39.7109375" style="129" customWidth="1"/>
    <col min="14595" max="14595" width="4.140625" style="129" customWidth="1"/>
    <col min="14596" max="14596" width="15.28515625" style="129" bestFit="1" customWidth="1"/>
    <col min="14597" max="14608" width="15.7109375" style="129" customWidth="1"/>
    <col min="14609" max="14618" width="0" style="129" hidden="1" customWidth="1"/>
    <col min="14619" max="14619" width="13.7109375" style="129" customWidth="1"/>
    <col min="14620" max="14620" width="15" style="129" bestFit="1" customWidth="1"/>
    <col min="14621" max="14621" width="7.7109375" style="129" customWidth="1"/>
    <col min="14622" max="14622" width="4.42578125" style="129" customWidth="1"/>
    <col min="14623" max="14623" width="10.5703125" style="129" bestFit="1" customWidth="1"/>
    <col min="14624" max="14624" width="14.28515625" style="129" bestFit="1" customWidth="1"/>
    <col min="14625" max="14626" width="11" style="129" bestFit="1" customWidth="1"/>
    <col min="14627" max="14848" width="9.140625" style="129"/>
    <col min="14849" max="14849" width="12.42578125" style="129" bestFit="1" customWidth="1"/>
    <col min="14850" max="14850" width="39.7109375" style="129" customWidth="1"/>
    <col min="14851" max="14851" width="4.140625" style="129" customWidth="1"/>
    <col min="14852" max="14852" width="15.28515625" style="129" bestFit="1" customWidth="1"/>
    <col min="14853" max="14864" width="15.7109375" style="129" customWidth="1"/>
    <col min="14865" max="14874" width="0" style="129" hidden="1" customWidth="1"/>
    <col min="14875" max="14875" width="13.7109375" style="129" customWidth="1"/>
    <col min="14876" max="14876" width="15" style="129" bestFit="1" customWidth="1"/>
    <col min="14877" max="14877" width="7.7109375" style="129" customWidth="1"/>
    <col min="14878" max="14878" width="4.42578125" style="129" customWidth="1"/>
    <col min="14879" max="14879" width="10.5703125" style="129" bestFit="1" customWidth="1"/>
    <col min="14880" max="14880" width="14.28515625" style="129" bestFit="1" customWidth="1"/>
    <col min="14881" max="14882" width="11" style="129" bestFit="1" customWidth="1"/>
    <col min="14883" max="15104" width="9.140625" style="129"/>
    <col min="15105" max="15105" width="12.42578125" style="129" bestFit="1" customWidth="1"/>
    <col min="15106" max="15106" width="39.7109375" style="129" customWidth="1"/>
    <col min="15107" max="15107" width="4.140625" style="129" customWidth="1"/>
    <col min="15108" max="15108" width="15.28515625" style="129" bestFit="1" customWidth="1"/>
    <col min="15109" max="15120" width="15.7109375" style="129" customWidth="1"/>
    <col min="15121" max="15130" width="0" style="129" hidden="1" customWidth="1"/>
    <col min="15131" max="15131" width="13.7109375" style="129" customWidth="1"/>
    <col min="15132" max="15132" width="15" style="129" bestFit="1" customWidth="1"/>
    <col min="15133" max="15133" width="7.7109375" style="129" customWidth="1"/>
    <col min="15134" max="15134" width="4.42578125" style="129" customWidth="1"/>
    <col min="15135" max="15135" width="10.5703125" style="129" bestFit="1" customWidth="1"/>
    <col min="15136" max="15136" width="14.28515625" style="129" bestFit="1" customWidth="1"/>
    <col min="15137" max="15138" width="11" style="129" bestFit="1" customWidth="1"/>
    <col min="15139" max="15360" width="9.140625" style="129"/>
    <col min="15361" max="15361" width="12.42578125" style="129" bestFit="1" customWidth="1"/>
    <col min="15362" max="15362" width="39.7109375" style="129" customWidth="1"/>
    <col min="15363" max="15363" width="4.140625" style="129" customWidth="1"/>
    <col min="15364" max="15364" width="15.28515625" style="129" bestFit="1" customWidth="1"/>
    <col min="15365" max="15376" width="15.7109375" style="129" customWidth="1"/>
    <col min="15377" max="15386" width="0" style="129" hidden="1" customWidth="1"/>
    <col min="15387" max="15387" width="13.7109375" style="129" customWidth="1"/>
    <col min="15388" max="15388" width="15" style="129" bestFit="1" customWidth="1"/>
    <col min="15389" max="15389" width="7.7109375" style="129" customWidth="1"/>
    <col min="15390" max="15390" width="4.42578125" style="129" customWidth="1"/>
    <col min="15391" max="15391" width="10.5703125" style="129" bestFit="1" customWidth="1"/>
    <col min="15392" max="15392" width="14.28515625" style="129" bestFit="1" customWidth="1"/>
    <col min="15393" max="15394" width="11" style="129" bestFit="1" customWidth="1"/>
    <col min="15395" max="15616" width="9.140625" style="129"/>
    <col min="15617" max="15617" width="12.42578125" style="129" bestFit="1" customWidth="1"/>
    <col min="15618" max="15618" width="39.7109375" style="129" customWidth="1"/>
    <col min="15619" max="15619" width="4.140625" style="129" customWidth="1"/>
    <col min="15620" max="15620" width="15.28515625" style="129" bestFit="1" customWidth="1"/>
    <col min="15621" max="15632" width="15.7109375" style="129" customWidth="1"/>
    <col min="15633" max="15642" width="0" style="129" hidden="1" customWidth="1"/>
    <col min="15643" max="15643" width="13.7109375" style="129" customWidth="1"/>
    <col min="15644" max="15644" width="15" style="129" bestFit="1" customWidth="1"/>
    <col min="15645" max="15645" width="7.7109375" style="129" customWidth="1"/>
    <col min="15646" max="15646" width="4.42578125" style="129" customWidth="1"/>
    <col min="15647" max="15647" width="10.5703125" style="129" bestFit="1" customWidth="1"/>
    <col min="15648" max="15648" width="14.28515625" style="129" bestFit="1" customWidth="1"/>
    <col min="15649" max="15650" width="11" style="129" bestFit="1" customWidth="1"/>
    <col min="15651" max="15872" width="9.140625" style="129"/>
    <col min="15873" max="15873" width="12.42578125" style="129" bestFit="1" customWidth="1"/>
    <col min="15874" max="15874" width="39.7109375" style="129" customWidth="1"/>
    <col min="15875" max="15875" width="4.140625" style="129" customWidth="1"/>
    <col min="15876" max="15876" width="15.28515625" style="129" bestFit="1" customWidth="1"/>
    <col min="15877" max="15888" width="15.7109375" style="129" customWidth="1"/>
    <col min="15889" max="15898" width="0" style="129" hidden="1" customWidth="1"/>
    <col min="15899" max="15899" width="13.7109375" style="129" customWidth="1"/>
    <col min="15900" max="15900" width="15" style="129" bestFit="1" customWidth="1"/>
    <col min="15901" max="15901" width="7.7109375" style="129" customWidth="1"/>
    <col min="15902" max="15902" width="4.42578125" style="129" customWidth="1"/>
    <col min="15903" max="15903" width="10.5703125" style="129" bestFit="1" customWidth="1"/>
    <col min="15904" max="15904" width="14.28515625" style="129" bestFit="1" customWidth="1"/>
    <col min="15905" max="15906" width="11" style="129" bestFit="1" customWidth="1"/>
    <col min="15907" max="16128" width="9.140625" style="129"/>
    <col min="16129" max="16129" width="12.42578125" style="129" bestFit="1" customWidth="1"/>
    <col min="16130" max="16130" width="39.7109375" style="129" customWidth="1"/>
    <col min="16131" max="16131" width="4.140625" style="129" customWidth="1"/>
    <col min="16132" max="16132" width="15.28515625" style="129" bestFit="1" customWidth="1"/>
    <col min="16133" max="16144" width="15.7109375" style="129" customWidth="1"/>
    <col min="16145" max="16154" width="0" style="129" hidden="1" customWidth="1"/>
    <col min="16155" max="16155" width="13.7109375" style="129" customWidth="1"/>
    <col min="16156" max="16156" width="15" style="129" bestFit="1" customWidth="1"/>
    <col min="16157" max="16157" width="7.7109375" style="129" customWidth="1"/>
    <col min="16158" max="16158" width="4.42578125" style="129" customWidth="1"/>
    <col min="16159" max="16159" width="10.5703125" style="129" bestFit="1" customWidth="1"/>
    <col min="16160" max="16160" width="14.28515625" style="129" bestFit="1" customWidth="1"/>
    <col min="16161" max="16162" width="11" style="129" bestFit="1" customWidth="1"/>
    <col min="16163" max="16384" width="9.140625" style="129"/>
  </cols>
  <sheetData>
    <row r="1" spans="1:30">
      <c r="A1" s="242" t="s">
        <v>46</v>
      </c>
      <c r="B1" s="242"/>
      <c r="C1" s="242"/>
      <c r="D1" s="242"/>
      <c r="E1" s="242"/>
      <c r="F1" s="242"/>
      <c r="G1" s="242"/>
      <c r="H1" s="242"/>
      <c r="I1" s="242"/>
      <c r="J1" s="242"/>
      <c r="K1" s="242"/>
      <c r="L1" s="242"/>
      <c r="M1" s="242"/>
      <c r="N1" s="242"/>
      <c r="O1" s="242"/>
      <c r="P1" s="242"/>
      <c r="Q1" s="242"/>
      <c r="R1" s="242"/>
      <c r="S1" s="242"/>
      <c r="T1" s="242"/>
      <c r="U1" s="242"/>
      <c r="V1" s="242"/>
      <c r="W1" s="242"/>
      <c r="X1" s="242"/>
      <c r="Y1" s="242"/>
      <c r="Z1" s="242"/>
      <c r="AA1" s="242"/>
      <c r="AB1" s="242"/>
      <c r="AC1" s="242"/>
      <c r="AD1" s="242"/>
    </row>
    <row r="2" spans="1:30">
      <c r="A2" s="242" t="s">
        <v>47</v>
      </c>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row>
    <row r="3" spans="1:30">
      <c r="A3" s="242" t="s">
        <v>48</v>
      </c>
      <c r="B3" s="242"/>
      <c r="C3" s="242"/>
      <c r="D3" s="242"/>
      <c r="E3" s="242"/>
      <c r="F3" s="242"/>
      <c r="G3" s="242"/>
      <c r="H3" s="242"/>
      <c r="I3" s="242"/>
      <c r="J3" s="242"/>
      <c r="K3" s="242"/>
      <c r="L3" s="242"/>
      <c r="M3" s="242"/>
      <c r="N3" s="242"/>
      <c r="O3" s="242"/>
      <c r="P3" s="242"/>
      <c r="Q3" s="242"/>
      <c r="R3" s="242"/>
      <c r="S3" s="242"/>
      <c r="T3" s="242"/>
      <c r="U3" s="242"/>
      <c r="V3" s="242"/>
      <c r="W3" s="242"/>
      <c r="X3" s="242"/>
      <c r="Y3" s="242"/>
      <c r="Z3" s="242"/>
      <c r="AA3" s="242"/>
      <c r="AB3" s="242"/>
      <c r="AC3" s="242"/>
      <c r="AD3" s="242"/>
    </row>
    <row r="4" spans="1:30">
      <c r="A4" s="242" t="s">
        <v>49</v>
      </c>
      <c r="B4" s="242"/>
      <c r="C4" s="242"/>
      <c r="D4" s="242"/>
      <c r="E4" s="242"/>
      <c r="F4" s="242"/>
      <c r="G4" s="242"/>
      <c r="H4" s="242"/>
      <c r="I4" s="242"/>
      <c r="J4" s="242"/>
      <c r="K4" s="242"/>
      <c r="L4" s="242"/>
      <c r="M4" s="242"/>
      <c r="N4" s="242"/>
      <c r="O4" s="242"/>
      <c r="P4" s="242"/>
      <c r="Q4" s="242"/>
      <c r="R4" s="242"/>
      <c r="S4" s="242"/>
      <c r="T4" s="242"/>
      <c r="U4" s="242"/>
      <c r="V4" s="242"/>
      <c r="W4" s="242"/>
      <c r="X4" s="242"/>
      <c r="Y4" s="242"/>
      <c r="Z4" s="242"/>
      <c r="AA4" s="242"/>
      <c r="AB4" s="242"/>
      <c r="AC4" s="242"/>
      <c r="AD4" s="242"/>
    </row>
    <row r="5" spans="1:30">
      <c r="A5" s="242"/>
      <c r="B5" s="242"/>
      <c r="C5" s="242"/>
      <c r="D5" s="242"/>
      <c r="E5" s="242"/>
      <c r="F5" s="242"/>
      <c r="G5" s="242"/>
      <c r="H5" s="242"/>
      <c r="I5" s="242"/>
      <c r="J5" s="242"/>
      <c r="K5" s="242"/>
      <c r="L5" s="242"/>
      <c r="M5" s="242"/>
      <c r="N5" s="242"/>
      <c r="O5" s="242"/>
      <c r="P5" s="242"/>
      <c r="Q5" s="242"/>
      <c r="R5" s="242"/>
      <c r="S5" s="242"/>
      <c r="T5" s="242"/>
      <c r="U5" s="242"/>
      <c r="V5" s="242"/>
      <c r="W5" s="242"/>
      <c r="X5" s="242"/>
      <c r="Y5" s="242"/>
      <c r="Z5" s="242"/>
      <c r="AA5" s="242"/>
      <c r="AB5" s="242"/>
      <c r="AC5" s="242"/>
      <c r="AD5" s="242"/>
    </row>
    <row r="6" spans="1:30">
      <c r="A6" s="186"/>
      <c r="B6" s="46"/>
      <c r="C6" s="46"/>
      <c r="D6" s="46"/>
      <c r="E6" s="46"/>
      <c r="F6" s="46"/>
      <c r="G6" s="46"/>
      <c r="H6" s="46"/>
      <c r="I6" s="46"/>
      <c r="J6" s="46"/>
      <c r="K6" s="46"/>
      <c r="L6" s="46"/>
      <c r="M6" s="46"/>
      <c r="N6" s="46"/>
      <c r="O6" s="46"/>
      <c r="P6" s="46"/>
      <c r="Q6" s="46"/>
      <c r="R6" s="47"/>
      <c r="S6" s="47"/>
      <c r="T6" s="47"/>
      <c r="U6" s="46"/>
      <c r="V6" s="46"/>
      <c r="W6" s="46"/>
      <c r="X6" s="46"/>
      <c r="Y6" s="46"/>
      <c r="Z6" s="46"/>
      <c r="AA6" s="46"/>
      <c r="AB6" s="46"/>
      <c r="AC6" s="130"/>
      <c r="AD6" s="46"/>
    </row>
    <row r="7" spans="1:30" s="131" customFormat="1" ht="12.75">
      <c r="A7" s="243" t="s">
        <v>50</v>
      </c>
      <c r="B7" s="239" t="s">
        <v>51</v>
      </c>
      <c r="C7" s="239" t="s">
        <v>52</v>
      </c>
      <c r="D7" s="239" t="s">
        <v>53</v>
      </c>
      <c r="E7" s="239" t="s">
        <v>95</v>
      </c>
      <c r="F7" s="239" t="s">
        <v>54</v>
      </c>
      <c r="G7" s="239" t="s">
        <v>55</v>
      </c>
      <c r="H7" s="239" t="s">
        <v>56</v>
      </c>
      <c r="I7" s="239" t="s">
        <v>57</v>
      </c>
      <c r="J7" s="239" t="s">
        <v>58</v>
      </c>
      <c r="K7" s="239" t="s">
        <v>59</v>
      </c>
      <c r="L7" s="239" t="s">
        <v>96</v>
      </c>
      <c r="M7" s="239" t="s">
        <v>97</v>
      </c>
      <c r="N7" s="239" t="s">
        <v>61</v>
      </c>
      <c r="O7" s="239" t="s">
        <v>62</v>
      </c>
      <c r="P7" s="239" t="s">
        <v>63</v>
      </c>
      <c r="Q7" s="239" t="s">
        <v>54</v>
      </c>
      <c r="R7" s="239" t="s">
        <v>55</v>
      </c>
      <c r="S7" s="239" t="s">
        <v>56</v>
      </c>
      <c r="T7" s="239" t="s">
        <v>57</v>
      </c>
      <c r="U7" s="239" t="s">
        <v>58</v>
      </c>
      <c r="V7" s="239" t="s">
        <v>59</v>
      </c>
      <c r="W7" s="239" t="s">
        <v>60</v>
      </c>
      <c r="X7" s="239" t="s">
        <v>61</v>
      </c>
      <c r="Y7" s="239" t="s">
        <v>62</v>
      </c>
      <c r="Z7" s="239" t="s">
        <v>63</v>
      </c>
      <c r="AA7" s="241" t="s">
        <v>35</v>
      </c>
      <c r="AB7" s="241" t="s">
        <v>64</v>
      </c>
      <c r="AC7" s="235" t="s">
        <v>65</v>
      </c>
      <c r="AD7" s="235"/>
    </row>
    <row r="8" spans="1:30" s="131" customFormat="1" ht="12.75">
      <c r="A8" s="244"/>
      <c r="B8" s="240"/>
      <c r="C8" s="240"/>
      <c r="D8" s="240"/>
      <c r="E8" s="240"/>
      <c r="F8" s="240"/>
      <c r="G8" s="240"/>
      <c r="H8" s="240"/>
      <c r="I8" s="240"/>
      <c r="J8" s="240"/>
      <c r="K8" s="240"/>
      <c r="L8" s="240"/>
      <c r="M8" s="240"/>
      <c r="N8" s="240"/>
      <c r="O8" s="240"/>
      <c r="P8" s="240"/>
      <c r="Q8" s="240"/>
      <c r="R8" s="240"/>
      <c r="S8" s="240"/>
      <c r="T8" s="240"/>
      <c r="U8" s="240"/>
      <c r="V8" s="240"/>
      <c r="W8" s="240"/>
      <c r="X8" s="240"/>
      <c r="Y8" s="240"/>
      <c r="Z8" s="240"/>
      <c r="AA8" s="241"/>
      <c r="AB8" s="241"/>
      <c r="AC8" s="235"/>
      <c r="AD8" s="235"/>
    </row>
    <row r="9" spans="1:30" s="131" customFormat="1" ht="12.75">
      <c r="A9" s="49" t="s">
        <v>66</v>
      </c>
      <c r="B9" s="50" t="s">
        <v>67</v>
      </c>
      <c r="C9" s="50"/>
      <c r="D9" s="51"/>
      <c r="E9" s="51"/>
      <c r="F9" s="51"/>
      <c r="G9" s="51"/>
      <c r="H9" s="51"/>
      <c r="I9" s="51"/>
      <c r="J9" s="51"/>
      <c r="K9" s="51"/>
      <c r="L9" s="51"/>
      <c r="M9" s="51"/>
      <c r="N9" s="51"/>
      <c r="O9" s="51"/>
      <c r="P9" s="51"/>
      <c r="Q9" s="51"/>
      <c r="R9" s="51"/>
      <c r="S9" s="51"/>
      <c r="T9" s="51"/>
      <c r="U9" s="51"/>
      <c r="V9" s="51"/>
      <c r="W9" s="51"/>
      <c r="X9" s="51"/>
      <c r="Y9" s="52"/>
      <c r="Z9" s="52"/>
      <c r="AA9" s="53"/>
      <c r="AB9" s="53"/>
      <c r="AC9" s="132"/>
      <c r="AD9" s="55"/>
    </row>
    <row r="10" spans="1:30" s="131" customFormat="1" ht="25.5">
      <c r="A10" s="133" t="s">
        <v>98</v>
      </c>
      <c r="B10" s="57" t="s">
        <v>68</v>
      </c>
      <c r="C10" s="57"/>
      <c r="D10" s="52"/>
      <c r="E10" s="52"/>
      <c r="F10" s="52"/>
      <c r="G10" s="52"/>
      <c r="H10" s="52"/>
      <c r="I10" s="52"/>
      <c r="J10" s="52"/>
      <c r="K10" s="52"/>
      <c r="L10" s="52"/>
      <c r="M10" s="52"/>
      <c r="N10" s="52"/>
      <c r="O10" s="52"/>
      <c r="P10" s="52"/>
      <c r="Q10" s="52"/>
      <c r="R10" s="52"/>
      <c r="S10" s="52"/>
      <c r="T10" s="52"/>
      <c r="U10" s="52"/>
      <c r="V10" s="52"/>
      <c r="W10" s="52"/>
      <c r="X10" s="52"/>
      <c r="Y10" s="52"/>
      <c r="Z10" s="52"/>
      <c r="AA10" s="53"/>
      <c r="AB10" s="53"/>
      <c r="AC10" s="134"/>
      <c r="AD10" s="59"/>
    </row>
    <row r="11" spans="1:30" s="135" customFormat="1" ht="12.75">
      <c r="A11" s="60" t="s">
        <v>69</v>
      </c>
      <c r="B11" s="61" t="s">
        <v>70</v>
      </c>
      <c r="C11" s="62"/>
      <c r="D11" s="63">
        <f t="shared" ref="D11:Z11" si="0">D13+D31+D52</f>
        <v>225323000</v>
      </c>
      <c r="E11" s="63">
        <f t="shared" si="0"/>
        <v>0</v>
      </c>
      <c r="F11" s="63">
        <f t="shared" si="0"/>
        <v>9924400</v>
      </c>
      <c r="G11" s="63">
        <f t="shared" si="0"/>
        <v>7973800</v>
      </c>
      <c r="H11" s="63">
        <f t="shared" si="0"/>
        <v>0</v>
      </c>
      <c r="I11" s="63">
        <f t="shared" si="0"/>
        <v>0</v>
      </c>
      <c r="J11" s="63">
        <f t="shared" si="0"/>
        <v>651500</v>
      </c>
      <c r="K11" s="63">
        <f t="shared" si="0"/>
        <v>0</v>
      </c>
      <c r="L11" s="63">
        <f t="shared" si="0"/>
        <v>10470000</v>
      </c>
      <c r="M11" s="63">
        <f t="shared" si="0"/>
        <v>19575000</v>
      </c>
      <c r="N11" s="63">
        <f t="shared" si="0"/>
        <v>0</v>
      </c>
      <c r="O11" s="63">
        <f t="shared" si="0"/>
        <v>0</v>
      </c>
      <c r="P11" s="63">
        <f t="shared" si="0"/>
        <v>0</v>
      </c>
      <c r="Q11" s="63" t="e">
        <f t="shared" si="0"/>
        <v>#REF!</v>
      </c>
      <c r="R11" s="63" t="e">
        <f t="shared" si="0"/>
        <v>#REF!</v>
      </c>
      <c r="S11" s="63" t="e">
        <f t="shared" si="0"/>
        <v>#REF!</v>
      </c>
      <c r="T11" s="63" t="e">
        <f t="shared" si="0"/>
        <v>#REF!</v>
      </c>
      <c r="U11" s="63" t="e">
        <f t="shared" si="0"/>
        <v>#REF!</v>
      </c>
      <c r="V11" s="63" t="e">
        <f t="shared" si="0"/>
        <v>#REF!</v>
      </c>
      <c r="W11" s="63" t="e">
        <f t="shared" si="0"/>
        <v>#REF!</v>
      </c>
      <c r="X11" s="63" t="e">
        <f t="shared" si="0"/>
        <v>#REF!</v>
      </c>
      <c r="Y11" s="63" t="e">
        <f t="shared" si="0"/>
        <v>#REF!</v>
      </c>
      <c r="Z11" s="63" t="e">
        <f t="shared" si="0"/>
        <v>#REF!</v>
      </c>
      <c r="AA11" s="63">
        <f>SUM(AA13+AA31+AA52)</f>
        <v>48094700</v>
      </c>
      <c r="AB11" s="63">
        <f>AB13+AB31+AB52</f>
        <v>177228300</v>
      </c>
      <c r="AC11" s="64">
        <f>AA11/D11*100</f>
        <v>21.34478060384426</v>
      </c>
      <c r="AD11" s="65" t="s">
        <v>71</v>
      </c>
    </row>
    <row r="12" spans="1:30" s="131" customFormat="1" ht="12.75">
      <c r="A12" s="66" t="s">
        <v>72</v>
      </c>
      <c r="B12" s="67" t="s">
        <v>73</v>
      </c>
      <c r="C12" s="68"/>
      <c r="D12" s="69"/>
      <c r="E12" s="69"/>
      <c r="F12" s="69"/>
      <c r="G12" s="69"/>
      <c r="H12" s="69"/>
      <c r="I12" s="69"/>
      <c r="J12" s="69"/>
      <c r="K12" s="69"/>
      <c r="L12" s="69"/>
      <c r="M12" s="69"/>
      <c r="N12" s="69"/>
      <c r="O12" s="69"/>
      <c r="P12" s="69"/>
      <c r="Q12" s="69"/>
      <c r="R12" s="69"/>
      <c r="S12" s="69"/>
      <c r="T12" s="69"/>
      <c r="U12" s="69"/>
      <c r="V12" s="69"/>
      <c r="W12" s="69"/>
      <c r="X12" s="69"/>
      <c r="Y12" s="69"/>
      <c r="Z12" s="69"/>
      <c r="AA12" s="75"/>
      <c r="AB12" s="75"/>
      <c r="AC12" s="80"/>
      <c r="AD12" s="72"/>
    </row>
    <row r="13" spans="1:30" s="135" customFormat="1" ht="12.75">
      <c r="A13" s="73">
        <v>525113</v>
      </c>
      <c r="B13" s="74" t="s">
        <v>74</v>
      </c>
      <c r="C13" s="73"/>
      <c r="D13" s="136">
        <f>SUM(D14:D29)</f>
        <v>92400000</v>
      </c>
      <c r="E13" s="136">
        <f t="shared" ref="E13:P13" si="1">SUM(E14:E29)</f>
        <v>0</v>
      </c>
      <c r="F13" s="136">
        <f t="shared" si="1"/>
        <v>0</v>
      </c>
      <c r="G13" s="136">
        <f t="shared" si="1"/>
        <v>0</v>
      </c>
      <c r="H13" s="136">
        <f t="shared" si="1"/>
        <v>0</v>
      </c>
      <c r="I13" s="136">
        <f t="shared" si="1"/>
        <v>0</v>
      </c>
      <c r="J13" s="136">
        <f t="shared" si="1"/>
        <v>0</v>
      </c>
      <c r="K13" s="136">
        <f t="shared" si="1"/>
        <v>0</v>
      </c>
      <c r="L13" s="136">
        <f t="shared" si="1"/>
        <v>5400000</v>
      </c>
      <c r="M13" s="136">
        <f t="shared" si="1"/>
        <v>12750000</v>
      </c>
      <c r="N13" s="136">
        <f t="shared" si="1"/>
        <v>0</v>
      </c>
      <c r="O13" s="136">
        <f t="shared" si="1"/>
        <v>0</v>
      </c>
      <c r="P13" s="136">
        <f t="shared" si="1"/>
        <v>0</v>
      </c>
      <c r="Q13" s="75" t="e">
        <f>#REF!</f>
        <v>#REF!</v>
      </c>
      <c r="R13" s="75" t="e">
        <f>#REF!</f>
        <v>#REF!</v>
      </c>
      <c r="S13" s="75" t="e">
        <f>#REF!</f>
        <v>#REF!</v>
      </c>
      <c r="T13" s="75" t="e">
        <f>#REF!</f>
        <v>#REF!</v>
      </c>
      <c r="U13" s="75" t="e">
        <f>#REF!</f>
        <v>#REF!</v>
      </c>
      <c r="V13" s="75" t="e">
        <f>#REF!</f>
        <v>#REF!</v>
      </c>
      <c r="W13" s="75" t="e">
        <f>#REF!</f>
        <v>#REF!</v>
      </c>
      <c r="X13" s="75" t="e">
        <f>#REF!</f>
        <v>#REF!</v>
      </c>
      <c r="Y13" s="75" t="e">
        <f>#REF!</f>
        <v>#REF!</v>
      </c>
      <c r="Z13" s="75" t="e">
        <f>#REF!</f>
        <v>#REF!</v>
      </c>
      <c r="AA13" s="75">
        <f>SUM(AA14:AA29)</f>
        <v>18150000</v>
      </c>
      <c r="AB13" s="137">
        <f>D13-AA13</f>
        <v>74250000</v>
      </c>
      <c r="AC13" s="80">
        <f>AA13/D13*100</f>
        <v>19.642857142857142</v>
      </c>
      <c r="AD13" s="72" t="s">
        <v>71</v>
      </c>
    </row>
    <row r="14" spans="1:30" s="135" customFormat="1" ht="25.5">
      <c r="A14" s="68"/>
      <c r="B14" s="138" t="s">
        <v>99</v>
      </c>
      <c r="C14" s="68"/>
      <c r="D14" s="75">
        <v>3000000</v>
      </c>
      <c r="E14" s="75"/>
      <c r="F14" s="75"/>
      <c r="G14" s="75"/>
      <c r="H14" s="75"/>
      <c r="I14" s="75"/>
      <c r="J14" s="75"/>
      <c r="K14" s="75"/>
      <c r="L14" s="75"/>
      <c r="M14" s="75"/>
      <c r="N14" s="75"/>
      <c r="O14" s="75"/>
      <c r="P14" s="75"/>
      <c r="Q14" s="75"/>
      <c r="R14" s="75"/>
      <c r="S14" s="75"/>
      <c r="T14" s="75"/>
      <c r="U14" s="75"/>
      <c r="V14" s="75"/>
      <c r="W14" s="75"/>
      <c r="X14" s="75"/>
      <c r="Y14" s="75"/>
      <c r="Z14" s="75"/>
      <c r="AA14" s="75">
        <f>SUM(E14:P14)</f>
        <v>0</v>
      </c>
      <c r="AB14" s="69">
        <f>D14-AA14</f>
        <v>3000000</v>
      </c>
      <c r="AC14" s="80">
        <f>AA14/D14*100</f>
        <v>0</v>
      </c>
      <c r="AD14" s="72" t="s">
        <v>71</v>
      </c>
    </row>
    <row r="15" spans="1:30" s="131" customFormat="1" ht="25.5">
      <c r="A15" s="68"/>
      <c r="B15" s="138" t="s">
        <v>100</v>
      </c>
      <c r="C15" s="68"/>
      <c r="D15" s="69">
        <v>5400000</v>
      </c>
      <c r="E15" s="69"/>
      <c r="F15" s="69"/>
      <c r="G15" s="69"/>
      <c r="H15" s="69"/>
      <c r="I15" s="69"/>
      <c r="J15" s="69"/>
      <c r="K15" s="69"/>
      <c r="L15" s="69">
        <v>5400000</v>
      </c>
      <c r="M15" s="69"/>
      <c r="N15" s="69"/>
      <c r="O15" s="69"/>
      <c r="P15" s="69"/>
      <c r="Q15" s="69"/>
      <c r="R15" s="78"/>
      <c r="S15" s="69"/>
      <c r="T15" s="69"/>
      <c r="U15" s="69"/>
      <c r="V15" s="79"/>
      <c r="W15" s="79"/>
      <c r="X15" s="79"/>
      <c r="Y15" s="79"/>
      <c r="Z15" s="79"/>
      <c r="AA15" s="75">
        <f>SUM(E15:P15)</f>
        <v>5400000</v>
      </c>
      <c r="AB15" s="69">
        <f>D15-AA15</f>
        <v>0</v>
      </c>
      <c r="AC15" s="80">
        <f>AA15/D15*100</f>
        <v>100</v>
      </c>
      <c r="AD15" s="72" t="s">
        <v>71</v>
      </c>
    </row>
    <row r="16" spans="1:30" s="131" customFormat="1" ht="25.5">
      <c r="A16" s="68"/>
      <c r="B16" s="138" t="s">
        <v>101</v>
      </c>
      <c r="C16" s="68"/>
      <c r="D16" s="69">
        <v>6000000</v>
      </c>
      <c r="E16" s="69"/>
      <c r="F16" s="69"/>
      <c r="G16" s="69"/>
      <c r="H16" s="69"/>
      <c r="I16" s="69"/>
      <c r="J16" s="69"/>
      <c r="K16" s="69"/>
      <c r="L16" s="69"/>
      <c r="M16" s="69">
        <v>6000000</v>
      </c>
      <c r="N16" s="69"/>
      <c r="O16" s="69"/>
      <c r="P16" s="69"/>
      <c r="Q16" s="69"/>
      <c r="R16" s="78"/>
      <c r="S16" s="69"/>
      <c r="T16" s="69"/>
      <c r="U16" s="69"/>
      <c r="V16" s="79"/>
      <c r="W16" s="79"/>
      <c r="X16" s="79"/>
      <c r="Y16" s="79"/>
      <c r="Z16" s="79"/>
      <c r="AA16" s="75">
        <f>SUM(E16:P16)</f>
        <v>6000000</v>
      </c>
      <c r="AB16" s="69">
        <f>D16-AA16</f>
        <v>0</v>
      </c>
      <c r="AC16" s="80">
        <f>AA16/D16*100</f>
        <v>100</v>
      </c>
      <c r="AD16" s="72" t="s">
        <v>71</v>
      </c>
    </row>
    <row r="17" spans="1:30" s="131" customFormat="1" ht="25.5">
      <c r="A17" s="68"/>
      <c r="B17" s="138" t="s">
        <v>102</v>
      </c>
      <c r="C17" s="68"/>
      <c r="D17" s="69">
        <v>9000000</v>
      </c>
      <c r="E17" s="69"/>
      <c r="F17" s="69"/>
      <c r="G17" s="69"/>
      <c r="H17" s="69"/>
      <c r="I17" s="69"/>
      <c r="J17" s="69"/>
      <c r="K17" s="69"/>
      <c r="L17" s="69"/>
      <c r="M17" s="69">
        <v>6750000</v>
      </c>
      <c r="N17" s="69"/>
      <c r="O17" s="69"/>
      <c r="P17" s="69"/>
      <c r="Q17" s="69"/>
      <c r="R17" s="78"/>
      <c r="S17" s="69"/>
      <c r="T17" s="69"/>
      <c r="U17" s="69"/>
      <c r="V17" s="79"/>
      <c r="W17" s="79"/>
      <c r="X17" s="79"/>
      <c r="Y17" s="79"/>
      <c r="Z17" s="79"/>
      <c r="AA17" s="75">
        <f t="shared" ref="AA17:AA29" si="2">SUM(E17:P17)</f>
        <v>6750000</v>
      </c>
      <c r="AB17" s="69">
        <f t="shared" ref="AB17:AB29" si="3">D17-AA17</f>
        <v>2250000</v>
      </c>
      <c r="AC17" s="80">
        <f t="shared" ref="AC17:AC29" si="4">AA17/D17*100</f>
        <v>75</v>
      </c>
      <c r="AD17" s="72" t="s">
        <v>71</v>
      </c>
    </row>
    <row r="18" spans="1:30" s="131" customFormat="1" ht="25.5">
      <c r="A18" s="68"/>
      <c r="B18" s="138" t="s">
        <v>103</v>
      </c>
      <c r="C18" s="68"/>
      <c r="D18" s="69">
        <v>4500000</v>
      </c>
      <c r="E18" s="69"/>
      <c r="F18" s="69"/>
      <c r="G18" s="69"/>
      <c r="H18" s="69"/>
      <c r="I18" s="69"/>
      <c r="J18" s="69"/>
      <c r="K18" s="69"/>
      <c r="L18" s="69"/>
      <c r="M18" s="69"/>
      <c r="N18" s="69"/>
      <c r="O18" s="69"/>
      <c r="P18" s="69"/>
      <c r="Q18" s="69"/>
      <c r="R18" s="78"/>
      <c r="S18" s="69"/>
      <c r="T18" s="69"/>
      <c r="U18" s="69"/>
      <c r="V18" s="79"/>
      <c r="W18" s="79"/>
      <c r="X18" s="79"/>
      <c r="Y18" s="79"/>
      <c r="Z18" s="79"/>
      <c r="AA18" s="75">
        <f t="shared" si="2"/>
        <v>0</v>
      </c>
      <c r="AB18" s="69">
        <f t="shared" si="3"/>
        <v>4500000</v>
      </c>
      <c r="AC18" s="80">
        <f t="shared" si="4"/>
        <v>0</v>
      </c>
      <c r="AD18" s="72" t="s">
        <v>71</v>
      </c>
    </row>
    <row r="19" spans="1:30" s="131" customFormat="1" ht="25.5">
      <c r="A19" s="68"/>
      <c r="B19" s="138" t="s">
        <v>104</v>
      </c>
      <c r="C19" s="68"/>
      <c r="D19" s="69">
        <v>4500000</v>
      </c>
      <c r="E19" s="69"/>
      <c r="F19" s="69"/>
      <c r="G19" s="69"/>
      <c r="H19" s="69"/>
      <c r="I19" s="69"/>
      <c r="J19" s="69"/>
      <c r="K19" s="69"/>
      <c r="L19" s="69"/>
      <c r="M19" s="69"/>
      <c r="N19" s="69"/>
      <c r="O19" s="69"/>
      <c r="P19" s="69"/>
      <c r="Q19" s="69"/>
      <c r="R19" s="78"/>
      <c r="S19" s="69"/>
      <c r="T19" s="69"/>
      <c r="U19" s="69"/>
      <c r="V19" s="79"/>
      <c r="W19" s="79"/>
      <c r="X19" s="79"/>
      <c r="Y19" s="79"/>
      <c r="Z19" s="79"/>
      <c r="AA19" s="75">
        <f t="shared" si="2"/>
        <v>0</v>
      </c>
      <c r="AB19" s="69">
        <f t="shared" si="3"/>
        <v>4500000</v>
      </c>
      <c r="AC19" s="80">
        <f t="shared" si="4"/>
        <v>0</v>
      </c>
      <c r="AD19" s="72" t="s">
        <v>71</v>
      </c>
    </row>
    <row r="20" spans="1:30" s="131" customFormat="1" ht="25.5">
      <c r="A20" s="68"/>
      <c r="B20" s="138" t="s">
        <v>105</v>
      </c>
      <c r="C20" s="68"/>
      <c r="D20" s="69">
        <v>4500000</v>
      </c>
      <c r="E20" s="69"/>
      <c r="F20" s="69"/>
      <c r="G20" s="69"/>
      <c r="H20" s="69"/>
      <c r="I20" s="69"/>
      <c r="J20" s="69"/>
      <c r="K20" s="69"/>
      <c r="L20" s="69"/>
      <c r="M20" s="69"/>
      <c r="N20" s="69"/>
      <c r="O20" s="69"/>
      <c r="P20" s="69"/>
      <c r="Q20" s="69"/>
      <c r="R20" s="78"/>
      <c r="S20" s="69"/>
      <c r="T20" s="69"/>
      <c r="U20" s="69"/>
      <c r="V20" s="79"/>
      <c r="W20" s="79"/>
      <c r="X20" s="79"/>
      <c r="Y20" s="79"/>
      <c r="Z20" s="79"/>
      <c r="AA20" s="75">
        <f t="shared" si="2"/>
        <v>0</v>
      </c>
      <c r="AB20" s="69">
        <f t="shared" si="3"/>
        <v>4500000</v>
      </c>
      <c r="AC20" s="80">
        <f t="shared" si="4"/>
        <v>0</v>
      </c>
      <c r="AD20" s="72" t="s">
        <v>71</v>
      </c>
    </row>
    <row r="21" spans="1:30" s="131" customFormat="1" ht="25.5">
      <c r="A21" s="68"/>
      <c r="B21" s="138" t="s">
        <v>106</v>
      </c>
      <c r="C21" s="68"/>
      <c r="D21" s="69">
        <v>4500000</v>
      </c>
      <c r="E21" s="69"/>
      <c r="F21" s="69"/>
      <c r="G21" s="69"/>
      <c r="H21" s="69"/>
      <c r="I21" s="69"/>
      <c r="J21" s="69"/>
      <c r="K21" s="69"/>
      <c r="L21" s="69"/>
      <c r="M21" s="69"/>
      <c r="N21" s="69"/>
      <c r="O21" s="69"/>
      <c r="P21" s="69"/>
      <c r="Q21" s="69"/>
      <c r="R21" s="78"/>
      <c r="S21" s="69"/>
      <c r="T21" s="69"/>
      <c r="U21" s="69"/>
      <c r="V21" s="79"/>
      <c r="W21" s="79"/>
      <c r="X21" s="79"/>
      <c r="Y21" s="79"/>
      <c r="Z21" s="79"/>
      <c r="AA21" s="75"/>
      <c r="AB21" s="69"/>
      <c r="AC21" s="80"/>
      <c r="AD21" s="72"/>
    </row>
    <row r="22" spans="1:30" s="131" customFormat="1" ht="25.5">
      <c r="A22" s="68"/>
      <c r="B22" s="138" t="s">
        <v>107</v>
      </c>
      <c r="C22" s="68"/>
      <c r="D22" s="69">
        <v>6000000</v>
      </c>
      <c r="E22" s="69"/>
      <c r="F22" s="69"/>
      <c r="G22" s="69"/>
      <c r="H22" s="69"/>
      <c r="I22" s="69"/>
      <c r="J22" s="69"/>
      <c r="K22" s="69"/>
      <c r="L22" s="69"/>
      <c r="M22" s="69"/>
      <c r="N22" s="69"/>
      <c r="O22" s="69"/>
      <c r="P22" s="69"/>
      <c r="Q22" s="69"/>
      <c r="R22" s="78"/>
      <c r="S22" s="69"/>
      <c r="T22" s="69"/>
      <c r="U22" s="69"/>
      <c r="V22" s="79"/>
      <c r="W22" s="79"/>
      <c r="X22" s="79"/>
      <c r="Y22" s="79"/>
      <c r="Z22" s="79"/>
      <c r="AA22" s="75">
        <f t="shared" si="2"/>
        <v>0</v>
      </c>
      <c r="AB22" s="69">
        <f t="shared" si="3"/>
        <v>6000000</v>
      </c>
      <c r="AC22" s="80">
        <f t="shared" si="4"/>
        <v>0</v>
      </c>
      <c r="AD22" s="72" t="s">
        <v>71</v>
      </c>
    </row>
    <row r="23" spans="1:30" s="131" customFormat="1" ht="25.5">
      <c r="A23" s="68"/>
      <c r="B23" s="138" t="s">
        <v>108</v>
      </c>
      <c r="C23" s="68"/>
      <c r="D23" s="69">
        <v>4500000</v>
      </c>
      <c r="E23" s="69"/>
      <c r="F23" s="69"/>
      <c r="G23" s="69"/>
      <c r="H23" s="69"/>
      <c r="I23" s="69"/>
      <c r="J23" s="69"/>
      <c r="K23" s="69"/>
      <c r="L23" s="69"/>
      <c r="M23" s="69"/>
      <c r="N23" s="69"/>
      <c r="O23" s="69"/>
      <c r="P23" s="69"/>
      <c r="Q23" s="69"/>
      <c r="R23" s="78"/>
      <c r="S23" s="69"/>
      <c r="T23" s="69"/>
      <c r="U23" s="69"/>
      <c r="V23" s="79"/>
      <c r="W23" s="79"/>
      <c r="X23" s="79"/>
      <c r="Y23" s="79"/>
      <c r="Z23" s="79"/>
      <c r="AA23" s="75">
        <f t="shared" si="2"/>
        <v>0</v>
      </c>
      <c r="AB23" s="69">
        <f t="shared" si="3"/>
        <v>4500000</v>
      </c>
      <c r="AC23" s="80">
        <f t="shared" si="4"/>
        <v>0</v>
      </c>
      <c r="AD23" s="72" t="s">
        <v>71</v>
      </c>
    </row>
    <row r="24" spans="1:30" s="131" customFormat="1" ht="25.5">
      <c r="A24" s="68"/>
      <c r="B24" s="138" t="s">
        <v>109</v>
      </c>
      <c r="C24" s="68"/>
      <c r="D24" s="69">
        <v>4500000</v>
      </c>
      <c r="E24" s="69"/>
      <c r="F24" s="69"/>
      <c r="G24" s="69"/>
      <c r="H24" s="69"/>
      <c r="I24" s="69"/>
      <c r="J24" s="69"/>
      <c r="K24" s="69"/>
      <c r="L24" s="69"/>
      <c r="M24" s="69"/>
      <c r="N24" s="69"/>
      <c r="O24" s="69"/>
      <c r="P24" s="69"/>
      <c r="Q24" s="69"/>
      <c r="R24" s="78"/>
      <c r="S24" s="69"/>
      <c r="T24" s="69"/>
      <c r="U24" s="69"/>
      <c r="V24" s="79"/>
      <c r="W24" s="79"/>
      <c r="X24" s="79"/>
      <c r="Y24" s="79"/>
      <c r="Z24" s="79"/>
      <c r="AA24" s="75">
        <f t="shared" si="2"/>
        <v>0</v>
      </c>
      <c r="AB24" s="69">
        <f t="shared" si="3"/>
        <v>4500000</v>
      </c>
      <c r="AC24" s="80">
        <f t="shared" si="4"/>
        <v>0</v>
      </c>
      <c r="AD24" s="72" t="s">
        <v>71</v>
      </c>
    </row>
    <row r="25" spans="1:30" s="131" customFormat="1" ht="25.5">
      <c r="A25" s="68"/>
      <c r="B25" s="138" t="s">
        <v>110</v>
      </c>
      <c r="C25" s="68"/>
      <c r="D25" s="69">
        <v>9000000</v>
      </c>
      <c r="E25" s="69"/>
      <c r="F25" s="69"/>
      <c r="G25" s="69"/>
      <c r="H25" s="69"/>
      <c r="I25" s="69"/>
      <c r="J25" s="69"/>
      <c r="K25" s="69"/>
      <c r="L25" s="69"/>
      <c r="M25" s="69"/>
      <c r="N25" s="69"/>
      <c r="O25" s="69"/>
      <c r="P25" s="69"/>
      <c r="Q25" s="69"/>
      <c r="R25" s="78"/>
      <c r="S25" s="69"/>
      <c r="T25" s="69"/>
      <c r="U25" s="69"/>
      <c r="V25" s="79"/>
      <c r="W25" s="79"/>
      <c r="X25" s="79"/>
      <c r="Y25" s="79"/>
      <c r="Z25" s="79"/>
      <c r="AA25" s="75">
        <f t="shared" si="2"/>
        <v>0</v>
      </c>
      <c r="AB25" s="69">
        <f t="shared" si="3"/>
        <v>9000000</v>
      </c>
      <c r="AC25" s="80">
        <f t="shared" si="4"/>
        <v>0</v>
      </c>
      <c r="AD25" s="72" t="s">
        <v>71</v>
      </c>
    </row>
    <row r="26" spans="1:30" s="131" customFormat="1" ht="38.25">
      <c r="A26" s="68"/>
      <c r="B26" s="138" t="s">
        <v>111</v>
      </c>
      <c r="C26" s="68"/>
      <c r="D26" s="69">
        <v>15000000</v>
      </c>
      <c r="E26" s="69"/>
      <c r="F26" s="69"/>
      <c r="G26" s="69"/>
      <c r="H26" s="69"/>
      <c r="I26" s="69"/>
      <c r="J26" s="69"/>
      <c r="K26" s="69"/>
      <c r="L26" s="69"/>
      <c r="M26" s="69"/>
      <c r="N26" s="69"/>
      <c r="O26" s="69"/>
      <c r="P26" s="69"/>
      <c r="Q26" s="69"/>
      <c r="R26" s="78"/>
      <c r="S26" s="69"/>
      <c r="T26" s="69"/>
      <c r="U26" s="69"/>
      <c r="V26" s="79"/>
      <c r="W26" s="79"/>
      <c r="X26" s="79"/>
      <c r="Y26" s="79"/>
      <c r="Z26" s="79"/>
      <c r="AA26" s="75">
        <f t="shared" si="2"/>
        <v>0</v>
      </c>
      <c r="AB26" s="69">
        <f t="shared" si="3"/>
        <v>15000000</v>
      </c>
      <c r="AC26" s="80">
        <f t="shared" si="4"/>
        <v>0</v>
      </c>
      <c r="AD26" s="72" t="s">
        <v>71</v>
      </c>
    </row>
    <row r="27" spans="1:30" s="131" customFormat="1" ht="25.5">
      <c r="A27" s="68"/>
      <c r="B27" s="138" t="s">
        <v>112</v>
      </c>
      <c r="C27" s="68"/>
      <c r="D27" s="69">
        <v>4500000</v>
      </c>
      <c r="E27" s="69"/>
      <c r="F27" s="69"/>
      <c r="G27" s="69"/>
      <c r="H27" s="69"/>
      <c r="I27" s="69"/>
      <c r="J27" s="69"/>
      <c r="K27" s="69"/>
      <c r="L27" s="69"/>
      <c r="M27" s="69"/>
      <c r="N27" s="69"/>
      <c r="O27" s="69"/>
      <c r="P27" s="69"/>
      <c r="Q27" s="69"/>
      <c r="R27" s="78"/>
      <c r="S27" s="69"/>
      <c r="T27" s="69"/>
      <c r="U27" s="69"/>
      <c r="V27" s="79"/>
      <c r="W27" s="79"/>
      <c r="X27" s="79"/>
      <c r="Y27" s="79"/>
      <c r="Z27" s="79"/>
      <c r="AA27" s="75">
        <f t="shared" si="2"/>
        <v>0</v>
      </c>
      <c r="AB27" s="69">
        <f t="shared" si="3"/>
        <v>4500000</v>
      </c>
      <c r="AC27" s="80">
        <f t="shared" si="4"/>
        <v>0</v>
      </c>
      <c r="AD27" s="72" t="s">
        <v>71</v>
      </c>
    </row>
    <row r="28" spans="1:30" s="131" customFormat="1" ht="25.5">
      <c r="A28" s="68"/>
      <c r="B28" s="138" t="s">
        <v>113</v>
      </c>
      <c r="C28" s="68"/>
      <c r="D28" s="69">
        <v>4500000</v>
      </c>
      <c r="E28" s="69"/>
      <c r="F28" s="69"/>
      <c r="G28" s="69"/>
      <c r="H28" s="69"/>
      <c r="I28" s="69"/>
      <c r="J28" s="69"/>
      <c r="K28" s="69"/>
      <c r="L28" s="69"/>
      <c r="M28" s="69"/>
      <c r="N28" s="69"/>
      <c r="O28" s="69"/>
      <c r="P28" s="69"/>
      <c r="Q28" s="69"/>
      <c r="R28" s="78"/>
      <c r="S28" s="69"/>
      <c r="T28" s="69"/>
      <c r="U28" s="69"/>
      <c r="V28" s="79"/>
      <c r="W28" s="79"/>
      <c r="X28" s="79"/>
      <c r="Y28" s="79"/>
      <c r="Z28" s="79"/>
      <c r="AA28" s="75"/>
      <c r="AB28" s="69"/>
      <c r="AC28" s="80"/>
      <c r="AD28" s="72"/>
    </row>
    <row r="29" spans="1:30" s="131" customFormat="1" ht="25.5">
      <c r="A29" s="68"/>
      <c r="B29" s="138" t="s">
        <v>114</v>
      </c>
      <c r="C29" s="68"/>
      <c r="D29" s="69">
        <v>3000000</v>
      </c>
      <c r="E29" s="69"/>
      <c r="F29" s="69"/>
      <c r="G29" s="69"/>
      <c r="H29" s="69"/>
      <c r="I29" s="69"/>
      <c r="J29" s="69"/>
      <c r="K29" s="69"/>
      <c r="L29" s="69"/>
      <c r="M29" s="69"/>
      <c r="N29" s="69"/>
      <c r="O29" s="69"/>
      <c r="P29" s="69"/>
      <c r="Q29" s="69"/>
      <c r="R29" s="78"/>
      <c r="S29" s="69"/>
      <c r="T29" s="69"/>
      <c r="U29" s="69"/>
      <c r="V29" s="79"/>
      <c r="W29" s="79"/>
      <c r="X29" s="79"/>
      <c r="Y29" s="79"/>
      <c r="Z29" s="79"/>
      <c r="AA29" s="75">
        <f t="shared" si="2"/>
        <v>0</v>
      </c>
      <c r="AB29" s="69">
        <f t="shared" si="3"/>
        <v>3000000</v>
      </c>
      <c r="AC29" s="80">
        <f t="shared" si="4"/>
        <v>0</v>
      </c>
      <c r="AD29" s="72" t="s">
        <v>71</v>
      </c>
    </row>
    <row r="30" spans="1:30" s="131" customFormat="1" ht="12.75">
      <c r="A30" s="68"/>
      <c r="B30" s="77"/>
      <c r="C30" s="68"/>
      <c r="D30" s="69"/>
      <c r="E30" s="69"/>
      <c r="F30" s="69"/>
      <c r="G30" s="69"/>
      <c r="H30" s="69"/>
      <c r="I30" s="69"/>
      <c r="J30" s="69"/>
      <c r="K30" s="69"/>
      <c r="L30" s="69"/>
      <c r="M30" s="69"/>
      <c r="N30" s="69"/>
      <c r="O30" s="69"/>
      <c r="P30" s="69"/>
      <c r="Q30" s="69"/>
      <c r="R30" s="78"/>
      <c r="S30" s="69"/>
      <c r="T30" s="69"/>
      <c r="U30" s="69"/>
      <c r="V30" s="79"/>
      <c r="W30" s="79"/>
      <c r="X30" s="79"/>
      <c r="Y30" s="79"/>
      <c r="Z30" s="79"/>
      <c r="AA30" s="75"/>
      <c r="AB30" s="69"/>
      <c r="AC30" s="80"/>
      <c r="AD30" s="72"/>
    </row>
    <row r="31" spans="1:30" s="135" customFormat="1" ht="12.75">
      <c r="A31" s="73">
        <v>525112</v>
      </c>
      <c r="B31" s="74" t="s">
        <v>75</v>
      </c>
      <c r="C31" s="73"/>
      <c r="D31" s="137">
        <f>SUM(D32:D50)</f>
        <v>59923000</v>
      </c>
      <c r="E31" s="137">
        <f t="shared" ref="E31:P31" si="5">SUM(E32:E50)</f>
        <v>0</v>
      </c>
      <c r="F31" s="137">
        <f t="shared" si="5"/>
        <v>0</v>
      </c>
      <c r="G31" s="137">
        <f t="shared" si="5"/>
        <v>1125000</v>
      </c>
      <c r="H31" s="137">
        <f t="shared" si="5"/>
        <v>0</v>
      </c>
      <c r="I31" s="137">
        <f t="shared" si="5"/>
        <v>0</v>
      </c>
      <c r="J31" s="137">
        <f t="shared" si="5"/>
        <v>651500</v>
      </c>
      <c r="K31" s="137">
        <f t="shared" si="5"/>
        <v>0</v>
      </c>
      <c r="L31" s="137">
        <f t="shared" si="5"/>
        <v>5070000</v>
      </c>
      <c r="M31" s="137">
        <f t="shared" si="5"/>
        <v>6825000</v>
      </c>
      <c r="N31" s="137">
        <f t="shared" si="5"/>
        <v>0</v>
      </c>
      <c r="O31" s="137">
        <f t="shared" si="5"/>
        <v>0</v>
      </c>
      <c r="P31" s="137">
        <f t="shared" si="5"/>
        <v>0</v>
      </c>
      <c r="Q31" s="69" t="e">
        <f>SUM(#REF!)</f>
        <v>#REF!</v>
      </c>
      <c r="R31" s="69" t="e">
        <f>SUM(#REF!)</f>
        <v>#REF!</v>
      </c>
      <c r="S31" s="69" t="e">
        <f>SUM(#REF!)</f>
        <v>#REF!</v>
      </c>
      <c r="T31" s="69" t="e">
        <f>SUM(#REF!)</f>
        <v>#REF!</v>
      </c>
      <c r="U31" s="69" t="e">
        <f>SUM(#REF!)</f>
        <v>#REF!</v>
      </c>
      <c r="V31" s="69" t="e">
        <f>SUM(#REF!)</f>
        <v>#REF!</v>
      </c>
      <c r="W31" s="69" t="e">
        <f>SUM(#REF!)</f>
        <v>#REF!</v>
      </c>
      <c r="X31" s="69" t="e">
        <f>SUM(#REF!)</f>
        <v>#REF!</v>
      </c>
      <c r="Y31" s="69" t="e">
        <f>SUM(#REF!)</f>
        <v>#REF!</v>
      </c>
      <c r="Z31" s="69" t="e">
        <f>SUM(#REF!)</f>
        <v>#REF!</v>
      </c>
      <c r="AA31" s="69">
        <f>SUM(AA32:AA50)</f>
        <v>13671500</v>
      </c>
      <c r="AB31" s="137">
        <f>D31-AA31</f>
        <v>46251500</v>
      </c>
      <c r="AC31" s="80">
        <f>AA31/D31*100</f>
        <v>22.815112728000937</v>
      </c>
      <c r="AD31" s="72" t="s">
        <v>71</v>
      </c>
    </row>
    <row r="32" spans="1:30" s="135" customFormat="1" ht="25.5">
      <c r="A32" s="68"/>
      <c r="B32" s="139" t="s">
        <v>115</v>
      </c>
      <c r="C32" s="68"/>
      <c r="D32" s="140">
        <v>7500000</v>
      </c>
      <c r="E32" s="69"/>
      <c r="F32" s="69"/>
      <c r="G32" s="69">
        <v>1125000</v>
      </c>
      <c r="H32" s="69"/>
      <c r="I32" s="69"/>
      <c r="J32" s="69"/>
      <c r="K32" s="69"/>
      <c r="L32" s="69"/>
      <c r="M32" s="69">
        <v>6375000</v>
      </c>
      <c r="N32" s="69"/>
      <c r="O32" s="69"/>
      <c r="P32" s="69"/>
      <c r="Q32" s="69"/>
      <c r="R32" s="69"/>
      <c r="S32" s="69"/>
      <c r="T32" s="69"/>
      <c r="U32" s="69"/>
      <c r="V32" s="69"/>
      <c r="W32" s="69"/>
      <c r="X32" s="69"/>
      <c r="Y32" s="69"/>
      <c r="Z32" s="69"/>
      <c r="AA32" s="69">
        <f t="shared" ref="AA32:AA50" si="6">SUM(E32:P32)</f>
        <v>7500000</v>
      </c>
      <c r="AB32" s="69">
        <f t="shared" ref="AB32:AB50" si="7">D32-AA32</f>
        <v>0</v>
      </c>
      <c r="AC32" s="80">
        <f t="shared" ref="AC32:AC50" si="8">AA32/D32*100</f>
        <v>100</v>
      </c>
      <c r="AD32" s="72" t="s">
        <v>71</v>
      </c>
    </row>
    <row r="33" spans="1:30" s="135" customFormat="1" ht="25.5">
      <c r="A33" s="68"/>
      <c r="B33" s="139" t="s">
        <v>116</v>
      </c>
      <c r="C33" s="68"/>
      <c r="D33" s="140">
        <v>700000</v>
      </c>
      <c r="E33" s="69"/>
      <c r="F33" s="69"/>
      <c r="G33" s="69"/>
      <c r="H33" s="69"/>
      <c r="I33" s="69"/>
      <c r="J33" s="69"/>
      <c r="K33" s="69"/>
      <c r="L33" s="69"/>
      <c r="M33" s="69"/>
      <c r="N33" s="69"/>
      <c r="O33" s="69"/>
      <c r="P33" s="69"/>
      <c r="Q33" s="69"/>
      <c r="R33" s="69"/>
      <c r="S33" s="69"/>
      <c r="T33" s="69"/>
      <c r="U33" s="69"/>
      <c r="V33" s="69"/>
      <c r="W33" s="69"/>
      <c r="X33" s="69"/>
      <c r="Y33" s="69"/>
      <c r="Z33" s="69"/>
      <c r="AA33" s="69">
        <f t="shared" si="6"/>
        <v>0</v>
      </c>
      <c r="AB33" s="69">
        <f t="shared" si="7"/>
        <v>700000</v>
      </c>
      <c r="AC33" s="80">
        <f t="shared" si="8"/>
        <v>0</v>
      </c>
      <c r="AD33" s="72" t="s">
        <v>71</v>
      </c>
    </row>
    <row r="34" spans="1:30" s="135" customFormat="1" ht="25.5">
      <c r="A34" s="68"/>
      <c r="B34" s="139" t="s">
        <v>117</v>
      </c>
      <c r="C34" s="68"/>
      <c r="D34" s="140">
        <v>5088000</v>
      </c>
      <c r="E34" s="69"/>
      <c r="F34" s="69"/>
      <c r="G34" s="69"/>
      <c r="H34" s="69"/>
      <c r="I34" s="69"/>
      <c r="J34" s="69"/>
      <c r="K34" s="69"/>
      <c r="L34" s="69">
        <v>5070000</v>
      </c>
      <c r="M34" s="69"/>
      <c r="N34" s="69"/>
      <c r="O34" s="69"/>
      <c r="P34" s="69"/>
      <c r="Q34" s="69"/>
      <c r="R34" s="69"/>
      <c r="S34" s="69"/>
      <c r="T34" s="69"/>
      <c r="U34" s="69"/>
      <c r="V34" s="69"/>
      <c r="W34" s="69"/>
      <c r="X34" s="69"/>
      <c r="Y34" s="69"/>
      <c r="Z34" s="69"/>
      <c r="AA34" s="69">
        <f t="shared" si="6"/>
        <v>5070000</v>
      </c>
      <c r="AB34" s="69">
        <f t="shared" si="7"/>
        <v>18000</v>
      </c>
      <c r="AC34" s="80">
        <f t="shared" si="8"/>
        <v>99.646226415094347</v>
      </c>
      <c r="AD34" s="72" t="s">
        <v>71</v>
      </c>
    </row>
    <row r="35" spans="1:30" s="131" customFormat="1" ht="25.5">
      <c r="A35" s="68"/>
      <c r="B35" s="139" t="s">
        <v>118</v>
      </c>
      <c r="C35" s="68"/>
      <c r="D35" s="140">
        <v>200000</v>
      </c>
      <c r="E35" s="69"/>
      <c r="F35" s="69"/>
      <c r="G35" s="69"/>
      <c r="H35" s="69"/>
      <c r="I35" s="69"/>
      <c r="J35" s="69"/>
      <c r="K35" s="69"/>
      <c r="L35" s="69"/>
      <c r="M35" s="69"/>
      <c r="N35" s="69"/>
      <c r="O35" s="69"/>
      <c r="P35" s="69"/>
      <c r="Q35" s="69"/>
      <c r="R35" s="78"/>
      <c r="S35" s="69"/>
      <c r="T35" s="69"/>
      <c r="U35" s="69"/>
      <c r="V35" s="79"/>
      <c r="W35" s="79"/>
      <c r="X35" s="79"/>
      <c r="Y35" s="141"/>
      <c r="Z35" s="79"/>
      <c r="AA35" s="69">
        <f t="shared" si="6"/>
        <v>0</v>
      </c>
      <c r="AB35" s="69">
        <f t="shared" si="7"/>
        <v>200000</v>
      </c>
      <c r="AC35" s="80">
        <f t="shared" si="8"/>
        <v>0</v>
      </c>
      <c r="AD35" s="72" t="s">
        <v>71</v>
      </c>
    </row>
    <row r="36" spans="1:30" s="131" customFormat="1" ht="12.75">
      <c r="A36" s="68"/>
      <c r="B36" s="139" t="s">
        <v>119</v>
      </c>
      <c r="C36" s="68"/>
      <c r="D36" s="140">
        <v>1200000</v>
      </c>
      <c r="E36" s="69"/>
      <c r="F36" s="69"/>
      <c r="G36" s="69"/>
      <c r="H36" s="69"/>
      <c r="I36" s="69"/>
      <c r="J36" s="69">
        <v>651500</v>
      </c>
      <c r="K36" s="69"/>
      <c r="L36" s="69"/>
      <c r="M36" s="69"/>
      <c r="N36" s="69"/>
      <c r="O36" s="69"/>
      <c r="P36" s="69"/>
      <c r="Q36" s="69"/>
      <c r="R36" s="78"/>
      <c r="S36" s="69"/>
      <c r="T36" s="69"/>
      <c r="U36" s="69"/>
      <c r="V36" s="79"/>
      <c r="W36" s="79"/>
      <c r="X36" s="79"/>
      <c r="Y36" s="141"/>
      <c r="Z36" s="79"/>
      <c r="AA36" s="69">
        <f t="shared" si="6"/>
        <v>651500</v>
      </c>
      <c r="AB36" s="69">
        <f t="shared" si="7"/>
        <v>548500</v>
      </c>
      <c r="AC36" s="80">
        <f t="shared" si="8"/>
        <v>54.291666666666671</v>
      </c>
      <c r="AD36" s="72" t="s">
        <v>71</v>
      </c>
    </row>
    <row r="37" spans="1:30" s="131" customFormat="1" ht="12.75">
      <c r="A37" s="68"/>
      <c r="B37" s="139" t="s">
        <v>120</v>
      </c>
      <c r="C37" s="68"/>
      <c r="D37" s="142">
        <v>450000</v>
      </c>
      <c r="E37" s="69"/>
      <c r="F37" s="69"/>
      <c r="G37" s="69"/>
      <c r="H37" s="69"/>
      <c r="I37" s="69"/>
      <c r="J37" s="69"/>
      <c r="K37" s="69"/>
      <c r="L37" s="69"/>
      <c r="M37" s="69">
        <v>450000</v>
      </c>
      <c r="N37" s="69"/>
      <c r="O37" s="69"/>
      <c r="P37" s="69"/>
      <c r="Q37" s="69"/>
      <c r="R37" s="78"/>
      <c r="S37" s="69"/>
      <c r="T37" s="69"/>
      <c r="U37" s="69"/>
      <c r="V37" s="79"/>
      <c r="W37" s="79"/>
      <c r="X37" s="79"/>
      <c r="Y37" s="141"/>
      <c r="Z37" s="79"/>
      <c r="AA37" s="69">
        <f t="shared" si="6"/>
        <v>450000</v>
      </c>
      <c r="AB37" s="69">
        <f t="shared" si="7"/>
        <v>0</v>
      </c>
      <c r="AC37" s="80">
        <f t="shared" si="8"/>
        <v>100</v>
      </c>
      <c r="AD37" s="72" t="s">
        <v>71</v>
      </c>
    </row>
    <row r="38" spans="1:30" s="131" customFormat="1" ht="12.75">
      <c r="A38" s="68"/>
      <c r="B38" s="139" t="s">
        <v>121</v>
      </c>
      <c r="C38" s="68"/>
      <c r="D38" s="143">
        <v>3180000</v>
      </c>
      <c r="E38" s="69"/>
      <c r="F38" s="69"/>
      <c r="G38" s="69"/>
      <c r="H38" s="69"/>
      <c r="I38" s="69"/>
      <c r="J38" s="69"/>
      <c r="K38" s="69"/>
      <c r="L38" s="69"/>
      <c r="M38" s="69"/>
      <c r="N38" s="69"/>
      <c r="O38" s="69"/>
      <c r="P38" s="69"/>
      <c r="Q38" s="69"/>
      <c r="R38" s="78"/>
      <c r="S38" s="69"/>
      <c r="T38" s="69"/>
      <c r="U38" s="69"/>
      <c r="V38" s="79"/>
      <c r="W38" s="79"/>
      <c r="X38" s="79"/>
      <c r="Y38" s="141"/>
      <c r="Z38" s="79"/>
      <c r="AA38" s="69">
        <f t="shared" si="6"/>
        <v>0</v>
      </c>
      <c r="AB38" s="69">
        <f t="shared" si="7"/>
        <v>3180000</v>
      </c>
      <c r="AC38" s="80">
        <f t="shared" si="8"/>
        <v>0</v>
      </c>
      <c r="AD38" s="72" t="s">
        <v>71</v>
      </c>
    </row>
    <row r="39" spans="1:30" s="131" customFormat="1" ht="25.5">
      <c r="A39" s="68"/>
      <c r="B39" s="139" t="s">
        <v>122</v>
      </c>
      <c r="C39" s="68"/>
      <c r="D39" s="140">
        <v>2650000</v>
      </c>
      <c r="E39" s="69"/>
      <c r="F39" s="69"/>
      <c r="G39" s="69"/>
      <c r="H39" s="69"/>
      <c r="I39" s="69"/>
      <c r="J39" s="69"/>
      <c r="K39" s="69"/>
      <c r="L39" s="69"/>
      <c r="M39" s="69"/>
      <c r="N39" s="69"/>
      <c r="O39" s="69"/>
      <c r="P39" s="69"/>
      <c r="Q39" s="69"/>
      <c r="R39" s="78"/>
      <c r="S39" s="69"/>
      <c r="T39" s="69"/>
      <c r="U39" s="69"/>
      <c r="V39" s="79"/>
      <c r="W39" s="79"/>
      <c r="X39" s="79"/>
      <c r="Y39" s="141"/>
      <c r="Z39" s="79"/>
      <c r="AA39" s="69">
        <f t="shared" si="6"/>
        <v>0</v>
      </c>
      <c r="AB39" s="69">
        <f t="shared" si="7"/>
        <v>2650000</v>
      </c>
      <c r="AC39" s="80">
        <f t="shared" si="8"/>
        <v>0</v>
      </c>
      <c r="AD39" s="72" t="s">
        <v>71</v>
      </c>
    </row>
    <row r="40" spans="1:30" s="131" customFormat="1" ht="25.5">
      <c r="A40" s="68"/>
      <c r="B40" s="139" t="s">
        <v>123</v>
      </c>
      <c r="C40" s="68"/>
      <c r="D40" s="140">
        <v>2650000</v>
      </c>
      <c r="E40" s="69"/>
      <c r="F40" s="69"/>
      <c r="G40" s="69"/>
      <c r="H40" s="69"/>
      <c r="I40" s="69"/>
      <c r="J40" s="69"/>
      <c r="K40" s="69"/>
      <c r="L40" s="69"/>
      <c r="M40" s="69"/>
      <c r="N40" s="69"/>
      <c r="O40" s="69"/>
      <c r="P40" s="69"/>
      <c r="Q40" s="69"/>
      <c r="R40" s="78"/>
      <c r="S40" s="69"/>
      <c r="T40" s="69"/>
      <c r="U40" s="69"/>
      <c r="V40" s="79"/>
      <c r="W40" s="79"/>
      <c r="X40" s="79"/>
      <c r="Y40" s="141"/>
      <c r="Z40" s="79"/>
      <c r="AA40" s="69">
        <f t="shared" si="6"/>
        <v>0</v>
      </c>
      <c r="AB40" s="69">
        <f t="shared" si="7"/>
        <v>2650000</v>
      </c>
      <c r="AC40" s="80">
        <f t="shared" si="8"/>
        <v>0</v>
      </c>
      <c r="AD40" s="72" t="s">
        <v>71</v>
      </c>
    </row>
    <row r="41" spans="1:30" s="131" customFormat="1" ht="25.5">
      <c r="A41" s="68"/>
      <c r="B41" s="139" t="s">
        <v>124</v>
      </c>
      <c r="C41" s="68"/>
      <c r="D41" s="140">
        <v>2650000</v>
      </c>
      <c r="E41" s="69"/>
      <c r="F41" s="69"/>
      <c r="G41" s="69"/>
      <c r="H41" s="69"/>
      <c r="I41" s="69"/>
      <c r="J41" s="69"/>
      <c r="K41" s="69"/>
      <c r="L41" s="69"/>
      <c r="M41" s="69"/>
      <c r="N41" s="69"/>
      <c r="O41" s="69"/>
      <c r="P41" s="69"/>
      <c r="Q41" s="69"/>
      <c r="R41" s="78"/>
      <c r="S41" s="69"/>
      <c r="T41" s="69"/>
      <c r="U41" s="69"/>
      <c r="V41" s="79"/>
      <c r="W41" s="79"/>
      <c r="X41" s="79"/>
      <c r="Y41" s="141"/>
      <c r="Z41" s="79"/>
      <c r="AA41" s="69">
        <f t="shared" si="6"/>
        <v>0</v>
      </c>
      <c r="AB41" s="69">
        <f t="shared" si="7"/>
        <v>2650000</v>
      </c>
      <c r="AC41" s="80">
        <f t="shared" si="8"/>
        <v>0</v>
      </c>
      <c r="AD41" s="72" t="s">
        <v>71</v>
      </c>
    </row>
    <row r="42" spans="1:30" s="131" customFormat="1" ht="25.5">
      <c r="A42" s="68"/>
      <c r="B42" s="139" t="s">
        <v>125</v>
      </c>
      <c r="C42" s="68"/>
      <c r="D42" s="143">
        <v>2650000</v>
      </c>
      <c r="E42" s="69"/>
      <c r="F42" s="69"/>
      <c r="G42" s="69"/>
      <c r="H42" s="69"/>
      <c r="I42" s="69"/>
      <c r="J42" s="69"/>
      <c r="K42" s="69"/>
      <c r="L42" s="69"/>
      <c r="M42" s="69"/>
      <c r="N42" s="69"/>
      <c r="O42" s="69"/>
      <c r="P42" s="69"/>
      <c r="Q42" s="69"/>
      <c r="R42" s="78"/>
      <c r="S42" s="69"/>
      <c r="T42" s="69"/>
      <c r="U42" s="69"/>
      <c r="V42" s="79"/>
      <c r="W42" s="79"/>
      <c r="X42" s="79"/>
      <c r="Y42" s="141"/>
      <c r="Z42" s="79"/>
      <c r="AA42" s="69"/>
      <c r="AB42" s="69"/>
      <c r="AC42" s="80"/>
      <c r="AD42" s="72"/>
    </row>
    <row r="43" spans="1:30" s="131" customFormat="1" ht="25.5">
      <c r="A43" s="68"/>
      <c r="B43" s="139" t="s">
        <v>126</v>
      </c>
      <c r="C43" s="68"/>
      <c r="D43" s="140">
        <v>4240000</v>
      </c>
      <c r="E43" s="69"/>
      <c r="F43" s="69"/>
      <c r="G43" s="69"/>
      <c r="H43" s="69"/>
      <c r="I43" s="69"/>
      <c r="J43" s="69"/>
      <c r="K43" s="69"/>
      <c r="L43" s="69"/>
      <c r="M43" s="69"/>
      <c r="N43" s="69"/>
      <c r="O43" s="69"/>
      <c r="P43" s="69"/>
      <c r="Q43" s="69"/>
      <c r="R43" s="78"/>
      <c r="S43" s="69"/>
      <c r="T43" s="69"/>
      <c r="U43" s="69"/>
      <c r="V43" s="79"/>
      <c r="W43" s="79"/>
      <c r="X43" s="79"/>
      <c r="Y43" s="141"/>
      <c r="Z43" s="79"/>
      <c r="AA43" s="69">
        <f t="shared" si="6"/>
        <v>0</v>
      </c>
      <c r="AB43" s="69">
        <f t="shared" si="7"/>
        <v>4240000</v>
      </c>
      <c r="AC43" s="80">
        <f t="shared" si="8"/>
        <v>0</v>
      </c>
      <c r="AD43" s="72" t="s">
        <v>71</v>
      </c>
    </row>
    <row r="44" spans="1:30" s="131" customFormat="1" ht="25.5">
      <c r="A44" s="68"/>
      <c r="B44" s="139" t="s">
        <v>127</v>
      </c>
      <c r="C44" s="68"/>
      <c r="D44" s="143">
        <v>2650000</v>
      </c>
      <c r="E44" s="69"/>
      <c r="F44" s="69"/>
      <c r="G44" s="69"/>
      <c r="H44" s="69"/>
      <c r="I44" s="69"/>
      <c r="J44" s="69"/>
      <c r="K44" s="69"/>
      <c r="L44" s="69"/>
      <c r="M44" s="69"/>
      <c r="N44" s="69"/>
      <c r="O44" s="69"/>
      <c r="P44" s="69"/>
      <c r="Q44" s="69"/>
      <c r="R44" s="78"/>
      <c r="S44" s="69"/>
      <c r="T44" s="69"/>
      <c r="U44" s="69"/>
      <c r="V44" s="79"/>
      <c r="W44" s="79"/>
      <c r="X44" s="79"/>
      <c r="Y44" s="141"/>
      <c r="Z44" s="79"/>
      <c r="AA44" s="69"/>
      <c r="AB44" s="69"/>
      <c r="AC44" s="80"/>
      <c r="AD44" s="72"/>
    </row>
    <row r="45" spans="1:30" s="131" customFormat="1" ht="25.5">
      <c r="A45" s="68"/>
      <c r="B45" s="139" t="s">
        <v>128</v>
      </c>
      <c r="C45" s="68"/>
      <c r="D45" s="143">
        <v>2650000</v>
      </c>
      <c r="E45" s="69"/>
      <c r="F45" s="69"/>
      <c r="G45" s="69"/>
      <c r="H45" s="69"/>
      <c r="I45" s="69"/>
      <c r="J45" s="69"/>
      <c r="K45" s="69"/>
      <c r="L45" s="69"/>
      <c r="M45" s="69"/>
      <c r="N45" s="69"/>
      <c r="O45" s="69"/>
      <c r="P45" s="69"/>
      <c r="Q45" s="69"/>
      <c r="R45" s="78"/>
      <c r="S45" s="69"/>
      <c r="T45" s="69"/>
      <c r="U45" s="69"/>
      <c r="V45" s="79"/>
      <c r="W45" s="79"/>
      <c r="X45" s="79"/>
      <c r="Y45" s="141"/>
      <c r="Z45" s="79"/>
      <c r="AA45" s="69"/>
      <c r="AB45" s="69"/>
      <c r="AC45" s="80"/>
      <c r="AD45" s="72"/>
    </row>
    <row r="46" spans="1:30" s="131" customFormat="1" ht="25.5">
      <c r="A46" s="68"/>
      <c r="B46" s="139" t="s">
        <v>129</v>
      </c>
      <c r="C46" s="68"/>
      <c r="D46" s="143">
        <v>8480000</v>
      </c>
      <c r="E46" s="69"/>
      <c r="F46" s="69"/>
      <c r="G46" s="69"/>
      <c r="H46" s="69"/>
      <c r="I46" s="69"/>
      <c r="J46" s="69"/>
      <c r="K46" s="69"/>
      <c r="L46" s="69"/>
      <c r="M46" s="69"/>
      <c r="N46" s="69"/>
      <c r="O46" s="69"/>
      <c r="P46" s="69"/>
      <c r="Q46" s="69"/>
      <c r="R46" s="78"/>
      <c r="S46" s="69"/>
      <c r="T46" s="69"/>
      <c r="U46" s="69"/>
      <c r="V46" s="79"/>
      <c r="W46" s="79"/>
      <c r="X46" s="79"/>
      <c r="Y46" s="141"/>
      <c r="Z46" s="79"/>
      <c r="AA46" s="69">
        <f t="shared" si="6"/>
        <v>0</v>
      </c>
      <c r="AB46" s="69">
        <f t="shared" si="7"/>
        <v>8480000</v>
      </c>
      <c r="AC46" s="80">
        <f t="shared" si="8"/>
        <v>0</v>
      </c>
      <c r="AD46" s="72" t="s">
        <v>71</v>
      </c>
    </row>
    <row r="47" spans="1:30" s="131" customFormat="1" ht="38.25">
      <c r="A47" s="68"/>
      <c r="B47" s="139" t="s">
        <v>130</v>
      </c>
      <c r="C47" s="68"/>
      <c r="D47" s="143">
        <v>3975000</v>
      </c>
      <c r="E47" s="69"/>
      <c r="F47" s="69"/>
      <c r="G47" s="69"/>
      <c r="H47" s="69"/>
      <c r="I47" s="69"/>
      <c r="J47" s="69"/>
      <c r="K47" s="69"/>
      <c r="L47" s="69"/>
      <c r="M47" s="69"/>
      <c r="N47" s="69"/>
      <c r="O47" s="69"/>
      <c r="P47" s="69"/>
      <c r="Q47" s="69"/>
      <c r="R47" s="78"/>
      <c r="S47" s="69"/>
      <c r="T47" s="69"/>
      <c r="U47" s="69"/>
      <c r="V47" s="79"/>
      <c r="W47" s="79"/>
      <c r="X47" s="79"/>
      <c r="Y47" s="141"/>
      <c r="Z47" s="79"/>
      <c r="AA47" s="69">
        <f t="shared" si="6"/>
        <v>0</v>
      </c>
      <c r="AB47" s="69">
        <f t="shared" si="7"/>
        <v>3975000</v>
      </c>
      <c r="AC47" s="80">
        <f t="shared" si="8"/>
        <v>0</v>
      </c>
      <c r="AD47" s="72" t="s">
        <v>71</v>
      </c>
    </row>
    <row r="48" spans="1:30" s="131" customFormat="1" ht="25.5">
      <c r="A48" s="68"/>
      <c r="B48" s="144" t="s">
        <v>131</v>
      </c>
      <c r="C48" s="68"/>
      <c r="D48" s="140">
        <v>3180000</v>
      </c>
      <c r="E48" s="69"/>
      <c r="F48" s="69"/>
      <c r="G48" s="69"/>
      <c r="H48" s="69"/>
      <c r="I48" s="69"/>
      <c r="J48" s="69"/>
      <c r="K48" s="69"/>
      <c r="L48" s="69"/>
      <c r="M48" s="69"/>
      <c r="N48" s="69"/>
      <c r="O48" s="69"/>
      <c r="P48" s="69"/>
      <c r="Q48" s="69"/>
      <c r="R48" s="78"/>
      <c r="S48" s="69"/>
      <c r="T48" s="69"/>
      <c r="U48" s="69"/>
      <c r="V48" s="79"/>
      <c r="W48" s="79"/>
      <c r="X48" s="79"/>
      <c r="Y48" s="141"/>
      <c r="Z48" s="79"/>
      <c r="AA48" s="69">
        <f t="shared" si="6"/>
        <v>0</v>
      </c>
      <c r="AB48" s="69">
        <f t="shared" si="7"/>
        <v>3180000</v>
      </c>
      <c r="AC48" s="80">
        <f t="shared" si="8"/>
        <v>0</v>
      </c>
      <c r="AD48" s="72" t="s">
        <v>71</v>
      </c>
    </row>
    <row r="49" spans="1:30" s="131" customFormat="1" ht="12.75">
      <c r="A49" s="68"/>
      <c r="B49" s="144" t="s">
        <v>132</v>
      </c>
      <c r="C49" s="68"/>
      <c r="D49" s="143">
        <v>2650000</v>
      </c>
      <c r="E49" s="69"/>
      <c r="F49" s="69"/>
      <c r="G49" s="69"/>
      <c r="H49" s="69"/>
      <c r="I49" s="69"/>
      <c r="J49" s="69"/>
      <c r="K49" s="69"/>
      <c r="L49" s="69"/>
      <c r="M49" s="69"/>
      <c r="N49" s="69"/>
      <c r="O49" s="69"/>
      <c r="P49" s="69"/>
      <c r="Q49" s="69"/>
      <c r="R49" s="78"/>
      <c r="S49" s="69"/>
      <c r="T49" s="69"/>
      <c r="U49" s="69"/>
      <c r="V49" s="79"/>
      <c r="W49" s="79"/>
      <c r="X49" s="79"/>
      <c r="Y49" s="141"/>
      <c r="Z49" s="79"/>
      <c r="AA49" s="69">
        <f t="shared" si="6"/>
        <v>0</v>
      </c>
      <c r="AB49" s="69">
        <f t="shared" si="7"/>
        <v>2650000</v>
      </c>
      <c r="AC49" s="80">
        <f t="shared" si="8"/>
        <v>0</v>
      </c>
      <c r="AD49" s="72" t="s">
        <v>71</v>
      </c>
    </row>
    <row r="50" spans="1:30" s="131" customFormat="1" ht="25.5">
      <c r="A50" s="68"/>
      <c r="B50" s="139" t="s">
        <v>133</v>
      </c>
      <c r="C50" s="68"/>
      <c r="D50" s="140">
        <v>3180000</v>
      </c>
      <c r="E50" s="69"/>
      <c r="F50" s="69"/>
      <c r="G50" s="69"/>
      <c r="H50" s="69"/>
      <c r="I50" s="69"/>
      <c r="J50" s="69"/>
      <c r="K50" s="69"/>
      <c r="L50" s="69"/>
      <c r="M50" s="69"/>
      <c r="N50" s="69"/>
      <c r="O50" s="69"/>
      <c r="P50" s="69"/>
      <c r="Q50" s="69"/>
      <c r="R50" s="78"/>
      <c r="S50" s="69"/>
      <c r="T50" s="69"/>
      <c r="U50" s="69"/>
      <c r="V50" s="79"/>
      <c r="W50" s="79"/>
      <c r="X50" s="79"/>
      <c r="Y50" s="141"/>
      <c r="Z50" s="79"/>
      <c r="AA50" s="69">
        <f t="shared" si="6"/>
        <v>0</v>
      </c>
      <c r="AB50" s="69">
        <f t="shared" si="7"/>
        <v>3180000</v>
      </c>
      <c r="AC50" s="80">
        <f t="shared" si="8"/>
        <v>0</v>
      </c>
      <c r="AD50" s="72" t="s">
        <v>71</v>
      </c>
    </row>
    <row r="51" spans="1:30" s="131" customFormat="1" ht="12.75">
      <c r="A51" s="68"/>
      <c r="B51" s="77"/>
      <c r="C51" s="68"/>
      <c r="D51" s="69"/>
      <c r="E51" s="69"/>
      <c r="F51" s="69"/>
      <c r="G51" s="69"/>
      <c r="H51" s="69"/>
      <c r="I51" s="69"/>
      <c r="J51" s="69"/>
      <c r="K51" s="69"/>
      <c r="L51" s="69"/>
      <c r="M51" s="69"/>
      <c r="N51" s="69"/>
      <c r="O51" s="69"/>
      <c r="P51" s="69"/>
      <c r="Q51" s="69"/>
      <c r="R51" s="78"/>
      <c r="S51" s="69"/>
      <c r="T51" s="69"/>
      <c r="U51" s="69"/>
      <c r="V51" s="79"/>
      <c r="W51" s="79"/>
      <c r="X51" s="79"/>
      <c r="Y51" s="141"/>
      <c r="Z51" s="79"/>
      <c r="AA51" s="75"/>
      <c r="AB51" s="75"/>
      <c r="AC51" s="80"/>
      <c r="AD51" s="72"/>
    </row>
    <row r="52" spans="1:30" s="135" customFormat="1" ht="12.75">
      <c r="A52" s="145">
        <v>525115</v>
      </c>
      <c r="B52" s="146" t="s">
        <v>76</v>
      </c>
      <c r="C52" s="145"/>
      <c r="D52" s="147">
        <f>SUM(D54:D64)</f>
        <v>73000000</v>
      </c>
      <c r="E52" s="147">
        <f>SUM(E54:E64)</f>
        <v>0</v>
      </c>
      <c r="F52" s="147">
        <f t="shared" ref="F52:AA52" si="9">SUM(F54:F64)</f>
        <v>9924400</v>
      </c>
      <c r="G52" s="147">
        <f t="shared" si="9"/>
        <v>6848800</v>
      </c>
      <c r="H52" s="147">
        <f t="shared" si="9"/>
        <v>0</v>
      </c>
      <c r="I52" s="147">
        <f t="shared" si="9"/>
        <v>0</v>
      </c>
      <c r="J52" s="147">
        <f t="shared" si="9"/>
        <v>0</v>
      </c>
      <c r="K52" s="147">
        <f t="shared" si="9"/>
        <v>0</v>
      </c>
      <c r="L52" s="147">
        <f t="shared" si="9"/>
        <v>0</v>
      </c>
      <c r="M52" s="147">
        <f t="shared" si="9"/>
        <v>0</v>
      </c>
      <c r="N52" s="147">
        <f t="shared" si="9"/>
        <v>0</v>
      </c>
      <c r="O52" s="147">
        <f t="shared" si="9"/>
        <v>0</v>
      </c>
      <c r="P52" s="147">
        <f t="shared" si="9"/>
        <v>0</v>
      </c>
      <c r="Q52" s="147">
        <f t="shared" si="9"/>
        <v>0</v>
      </c>
      <c r="R52" s="147">
        <f t="shared" si="9"/>
        <v>0</v>
      </c>
      <c r="S52" s="147">
        <f t="shared" si="9"/>
        <v>0</v>
      </c>
      <c r="T52" s="147">
        <f t="shared" si="9"/>
        <v>0</v>
      </c>
      <c r="U52" s="147">
        <f t="shared" si="9"/>
        <v>0</v>
      </c>
      <c r="V52" s="147">
        <f t="shared" si="9"/>
        <v>0</v>
      </c>
      <c r="W52" s="147">
        <f t="shared" si="9"/>
        <v>0</v>
      </c>
      <c r="X52" s="147">
        <f t="shared" si="9"/>
        <v>0</v>
      </c>
      <c r="Y52" s="147">
        <f t="shared" si="9"/>
        <v>0</v>
      </c>
      <c r="Z52" s="147">
        <f t="shared" si="9"/>
        <v>0</v>
      </c>
      <c r="AA52" s="147">
        <f t="shared" si="9"/>
        <v>16273200</v>
      </c>
      <c r="AB52" s="100">
        <f>D52-AA52</f>
        <v>56726800</v>
      </c>
      <c r="AC52" s="71">
        <f>AA52/D52*100</f>
        <v>22.292054794520546</v>
      </c>
      <c r="AD52" s="94" t="s">
        <v>71</v>
      </c>
    </row>
    <row r="53" spans="1:30" s="131" customFormat="1" ht="12.75">
      <c r="A53" s="73"/>
      <c r="B53" s="90" t="s">
        <v>134</v>
      </c>
      <c r="C53" s="73"/>
      <c r="D53" s="137"/>
      <c r="E53" s="69"/>
      <c r="F53" s="69"/>
      <c r="G53" s="69"/>
      <c r="H53" s="69"/>
      <c r="I53" s="69"/>
      <c r="J53" s="69"/>
      <c r="K53" s="69"/>
      <c r="L53" s="69"/>
      <c r="M53" s="69"/>
      <c r="N53" s="69"/>
      <c r="O53" s="69"/>
      <c r="P53" s="69"/>
      <c r="Q53" s="69"/>
      <c r="R53" s="69"/>
      <c r="S53" s="69"/>
      <c r="T53" s="69"/>
      <c r="U53" s="69"/>
      <c r="V53" s="69"/>
      <c r="W53" s="69"/>
      <c r="X53" s="69"/>
      <c r="Y53" s="69"/>
      <c r="Z53" s="69"/>
      <c r="AA53" s="69"/>
      <c r="AB53" s="75"/>
      <c r="AC53" s="71"/>
      <c r="AD53" s="72"/>
    </row>
    <row r="54" spans="1:30" s="131" customFormat="1" ht="25.5">
      <c r="A54" s="73"/>
      <c r="B54" s="148" t="s">
        <v>135</v>
      </c>
      <c r="C54" s="73"/>
      <c r="D54" s="140">
        <v>6000000</v>
      </c>
      <c r="E54" s="69"/>
      <c r="F54" s="69">
        <f>650000+650000+300000+1100000+1100000+600000</f>
        <v>4400000</v>
      </c>
      <c r="G54" s="69">
        <v>1750000</v>
      </c>
      <c r="H54" s="69"/>
      <c r="I54" s="69"/>
      <c r="J54" s="69"/>
      <c r="K54" s="69"/>
      <c r="L54" s="69"/>
      <c r="M54" s="69"/>
      <c r="N54" s="69"/>
      <c r="O54" s="69"/>
      <c r="P54" s="69"/>
      <c r="Q54" s="69"/>
      <c r="R54" s="69"/>
      <c r="S54" s="69"/>
      <c r="T54" s="69"/>
      <c r="U54" s="69"/>
      <c r="V54" s="69"/>
      <c r="W54" s="69"/>
      <c r="X54" s="69"/>
      <c r="Y54" s="69"/>
      <c r="Z54" s="69"/>
      <c r="AA54" s="69">
        <v>6000000</v>
      </c>
      <c r="AB54" s="75">
        <f>D54-AA54</f>
        <v>0</v>
      </c>
      <c r="AC54" s="80">
        <f>AA54/D54*100</f>
        <v>100</v>
      </c>
      <c r="AD54" s="94" t="s">
        <v>71</v>
      </c>
    </row>
    <row r="55" spans="1:30" s="131" customFormat="1" ht="25.5">
      <c r="A55" s="73"/>
      <c r="B55" s="138" t="s">
        <v>136</v>
      </c>
      <c r="C55" s="73"/>
      <c r="D55" s="140">
        <v>4000000</v>
      </c>
      <c r="E55" s="69"/>
      <c r="F55" s="69">
        <v>3674400</v>
      </c>
      <c r="G55" s="69">
        <f>1150000+500000</f>
        <v>1650000</v>
      </c>
      <c r="H55" s="69"/>
      <c r="I55" s="69"/>
      <c r="J55" s="69"/>
      <c r="K55" s="69"/>
      <c r="L55" s="69"/>
      <c r="M55" s="69"/>
      <c r="N55" s="69"/>
      <c r="O55" s="69"/>
      <c r="P55" s="69"/>
      <c r="Q55" s="69"/>
      <c r="R55" s="69"/>
      <c r="S55" s="69"/>
      <c r="T55" s="69"/>
      <c r="U55" s="69"/>
      <c r="V55" s="69"/>
      <c r="W55" s="69"/>
      <c r="X55" s="69"/>
      <c r="Y55" s="69"/>
      <c r="Z55" s="69"/>
      <c r="AA55" s="69">
        <v>4000000</v>
      </c>
      <c r="AB55" s="75">
        <f>D55-AA55</f>
        <v>0</v>
      </c>
      <c r="AC55" s="80">
        <f>AA55/D55*100</f>
        <v>100</v>
      </c>
      <c r="AD55" s="94" t="s">
        <v>71</v>
      </c>
    </row>
    <row r="56" spans="1:30" s="131" customFormat="1" ht="25.5">
      <c r="A56" s="73"/>
      <c r="B56" s="138" t="s">
        <v>137</v>
      </c>
      <c r="C56" s="73"/>
      <c r="D56" s="140">
        <v>8000000</v>
      </c>
      <c r="E56" s="69"/>
      <c r="F56" s="69">
        <v>1850000</v>
      </c>
      <c r="G56" s="69">
        <v>3448800</v>
      </c>
      <c r="H56" s="69"/>
      <c r="I56" s="69"/>
      <c r="J56" s="69"/>
      <c r="K56" s="69"/>
      <c r="L56" s="69"/>
      <c r="M56" s="69"/>
      <c r="N56" s="69"/>
      <c r="O56" s="69"/>
      <c r="P56" s="69"/>
      <c r="Q56" s="69"/>
      <c r="R56" s="69"/>
      <c r="S56" s="69"/>
      <c r="T56" s="69"/>
      <c r="U56" s="69"/>
      <c r="V56" s="69"/>
      <c r="W56" s="69"/>
      <c r="X56" s="69"/>
      <c r="Y56" s="69"/>
      <c r="Z56" s="69"/>
      <c r="AA56" s="69">
        <v>6273200</v>
      </c>
      <c r="AB56" s="75">
        <f>D56-AA56</f>
        <v>1726800</v>
      </c>
      <c r="AC56" s="80">
        <f>AA56/D56*100</f>
        <v>78.415000000000006</v>
      </c>
      <c r="AD56" s="94" t="s">
        <v>71</v>
      </c>
    </row>
    <row r="57" spans="1:30" s="131" customFormat="1" ht="25.5">
      <c r="A57" s="73"/>
      <c r="B57" s="138" t="s">
        <v>138</v>
      </c>
      <c r="C57" s="73"/>
      <c r="D57" s="140">
        <v>5000000</v>
      </c>
      <c r="E57" s="69"/>
      <c r="F57" s="69"/>
      <c r="G57" s="69"/>
      <c r="H57" s="69"/>
      <c r="I57" s="69"/>
      <c r="J57" s="69"/>
      <c r="K57" s="69"/>
      <c r="L57" s="69"/>
      <c r="M57" s="69"/>
      <c r="N57" s="69"/>
      <c r="O57" s="69"/>
      <c r="P57" s="69"/>
      <c r="Q57" s="69"/>
      <c r="R57" s="69"/>
      <c r="S57" s="69"/>
      <c r="T57" s="69"/>
      <c r="U57" s="69"/>
      <c r="V57" s="69"/>
      <c r="W57" s="69"/>
      <c r="X57" s="69"/>
      <c r="Y57" s="69"/>
      <c r="Z57" s="69"/>
      <c r="AA57" s="69"/>
      <c r="AB57" s="75">
        <f t="shared" ref="AB57:AB64" si="10">D57-AA57</f>
        <v>5000000</v>
      </c>
      <c r="AC57" s="80">
        <f t="shared" ref="AC57:AC64" si="11">AA57/D57*100</f>
        <v>0</v>
      </c>
      <c r="AD57" s="94" t="s">
        <v>71</v>
      </c>
    </row>
    <row r="58" spans="1:30" s="131" customFormat="1" ht="25.5">
      <c r="A58" s="73"/>
      <c r="B58" s="138" t="s">
        <v>139</v>
      </c>
      <c r="C58" s="73"/>
      <c r="D58" s="140">
        <v>7500000</v>
      </c>
      <c r="E58" s="69"/>
      <c r="F58" s="69"/>
      <c r="G58" s="69"/>
      <c r="H58" s="69"/>
      <c r="I58" s="69"/>
      <c r="J58" s="69"/>
      <c r="K58" s="69"/>
      <c r="L58" s="69"/>
      <c r="M58" s="69"/>
      <c r="N58" s="69"/>
      <c r="O58" s="69"/>
      <c r="P58" s="69"/>
      <c r="Q58" s="69"/>
      <c r="R58" s="69"/>
      <c r="S58" s="69"/>
      <c r="T58" s="69"/>
      <c r="U58" s="69"/>
      <c r="V58" s="69"/>
      <c r="W58" s="69"/>
      <c r="X58" s="69"/>
      <c r="Y58" s="69"/>
      <c r="Z58" s="69"/>
      <c r="AA58" s="69"/>
      <c r="AB58" s="75">
        <f t="shared" si="10"/>
        <v>7500000</v>
      </c>
      <c r="AC58" s="80">
        <f t="shared" si="11"/>
        <v>0</v>
      </c>
      <c r="AD58" s="94" t="s">
        <v>71</v>
      </c>
    </row>
    <row r="59" spans="1:30" s="131" customFormat="1" ht="25.5">
      <c r="A59" s="73"/>
      <c r="B59" s="138" t="s">
        <v>140</v>
      </c>
      <c r="C59" s="73"/>
      <c r="D59" s="140">
        <v>6000000</v>
      </c>
      <c r="E59" s="69"/>
      <c r="F59" s="69"/>
      <c r="G59" s="69"/>
      <c r="H59" s="69"/>
      <c r="I59" s="69"/>
      <c r="J59" s="69"/>
      <c r="K59" s="69"/>
      <c r="L59" s="69"/>
      <c r="M59" s="69"/>
      <c r="N59" s="69"/>
      <c r="O59" s="69"/>
      <c r="P59" s="69"/>
      <c r="Q59" s="69"/>
      <c r="R59" s="69"/>
      <c r="S59" s="69"/>
      <c r="T59" s="69"/>
      <c r="U59" s="69"/>
      <c r="V59" s="69"/>
      <c r="W59" s="69"/>
      <c r="X59" s="69"/>
      <c r="Y59" s="69"/>
      <c r="Z59" s="69"/>
      <c r="AA59" s="69"/>
      <c r="AB59" s="75">
        <f t="shared" si="10"/>
        <v>6000000</v>
      </c>
      <c r="AC59" s="80">
        <f t="shared" si="11"/>
        <v>0</v>
      </c>
      <c r="AD59" s="94" t="s">
        <v>71</v>
      </c>
    </row>
    <row r="60" spans="1:30" s="131" customFormat="1" ht="25.5">
      <c r="A60" s="73"/>
      <c r="B60" s="138" t="s">
        <v>141</v>
      </c>
      <c r="C60" s="73"/>
      <c r="D60" s="140">
        <v>9000000</v>
      </c>
      <c r="E60" s="69"/>
      <c r="F60" s="69"/>
      <c r="G60" s="69"/>
      <c r="H60" s="69"/>
      <c r="I60" s="69"/>
      <c r="J60" s="69"/>
      <c r="K60" s="69"/>
      <c r="L60" s="69"/>
      <c r="M60" s="69"/>
      <c r="N60" s="69"/>
      <c r="O60" s="69"/>
      <c r="P60" s="69"/>
      <c r="Q60" s="69"/>
      <c r="R60" s="69"/>
      <c r="S60" s="69"/>
      <c r="T60" s="69"/>
      <c r="U60" s="69"/>
      <c r="V60" s="69"/>
      <c r="W60" s="69"/>
      <c r="X60" s="69"/>
      <c r="Y60" s="69"/>
      <c r="Z60" s="69"/>
      <c r="AA60" s="69"/>
      <c r="AB60" s="75">
        <f t="shared" si="10"/>
        <v>9000000</v>
      </c>
      <c r="AC60" s="80">
        <f t="shared" si="11"/>
        <v>0</v>
      </c>
      <c r="AD60" s="94" t="s">
        <v>71</v>
      </c>
    </row>
    <row r="61" spans="1:30" s="131" customFormat="1" ht="25.5">
      <c r="A61" s="73"/>
      <c r="B61" s="138" t="s">
        <v>142</v>
      </c>
      <c r="C61" s="73"/>
      <c r="D61" s="140">
        <v>5000000</v>
      </c>
      <c r="E61" s="69"/>
      <c r="F61" s="69"/>
      <c r="G61" s="69"/>
      <c r="H61" s="69"/>
      <c r="I61" s="69"/>
      <c r="J61" s="69"/>
      <c r="K61" s="69"/>
      <c r="L61" s="69"/>
      <c r="M61" s="69"/>
      <c r="N61" s="69"/>
      <c r="O61" s="69"/>
      <c r="P61" s="69"/>
      <c r="Q61" s="69"/>
      <c r="R61" s="69"/>
      <c r="S61" s="69"/>
      <c r="T61" s="69"/>
      <c r="U61" s="69"/>
      <c r="V61" s="69"/>
      <c r="W61" s="69"/>
      <c r="X61" s="69"/>
      <c r="Y61" s="69"/>
      <c r="Z61" s="69"/>
      <c r="AA61" s="69"/>
      <c r="AB61" s="75">
        <f t="shared" si="10"/>
        <v>5000000</v>
      </c>
      <c r="AC61" s="80">
        <f t="shared" si="11"/>
        <v>0</v>
      </c>
      <c r="AD61" s="94" t="s">
        <v>71</v>
      </c>
    </row>
    <row r="62" spans="1:30" s="131" customFormat="1" ht="25.5">
      <c r="A62" s="73"/>
      <c r="B62" s="138" t="s">
        <v>209</v>
      </c>
      <c r="C62" s="73"/>
      <c r="D62" s="140">
        <v>7500000</v>
      </c>
      <c r="E62" s="69"/>
      <c r="F62" s="69"/>
      <c r="G62" s="69"/>
      <c r="H62" s="69"/>
      <c r="I62" s="69"/>
      <c r="J62" s="69"/>
      <c r="K62" s="69"/>
      <c r="L62" s="69"/>
      <c r="M62" s="69"/>
      <c r="N62" s="69"/>
      <c r="O62" s="69"/>
      <c r="P62" s="69"/>
      <c r="Q62" s="69"/>
      <c r="R62" s="69"/>
      <c r="S62" s="69"/>
      <c r="T62" s="69"/>
      <c r="U62" s="69"/>
      <c r="V62" s="69"/>
      <c r="W62" s="69"/>
      <c r="X62" s="69"/>
      <c r="Y62" s="69"/>
      <c r="Z62" s="69"/>
      <c r="AA62" s="69"/>
      <c r="AB62" s="75">
        <f t="shared" si="10"/>
        <v>7500000</v>
      </c>
      <c r="AC62" s="80">
        <f t="shared" si="11"/>
        <v>0</v>
      </c>
      <c r="AD62" s="94" t="s">
        <v>71</v>
      </c>
    </row>
    <row r="63" spans="1:30" s="131" customFormat="1" ht="25.5">
      <c r="A63" s="73"/>
      <c r="B63" s="138" t="s">
        <v>143</v>
      </c>
      <c r="C63" s="73"/>
      <c r="D63" s="140">
        <v>6000000</v>
      </c>
      <c r="E63" s="69"/>
      <c r="F63" s="69"/>
      <c r="G63" s="69"/>
      <c r="H63" s="69"/>
      <c r="I63" s="69"/>
      <c r="J63" s="69"/>
      <c r="K63" s="69"/>
      <c r="L63" s="69"/>
      <c r="M63" s="69"/>
      <c r="N63" s="69"/>
      <c r="O63" s="69"/>
      <c r="P63" s="69"/>
      <c r="Q63" s="69"/>
      <c r="R63" s="69"/>
      <c r="S63" s="69"/>
      <c r="T63" s="69"/>
      <c r="U63" s="69"/>
      <c r="V63" s="69"/>
      <c r="W63" s="69"/>
      <c r="X63" s="69"/>
      <c r="Y63" s="69"/>
      <c r="Z63" s="69"/>
      <c r="AA63" s="69"/>
      <c r="AB63" s="75">
        <f t="shared" si="10"/>
        <v>6000000</v>
      </c>
      <c r="AC63" s="80">
        <f t="shared" si="11"/>
        <v>0</v>
      </c>
      <c r="AD63" s="94" t="s">
        <v>71</v>
      </c>
    </row>
    <row r="64" spans="1:30" s="131" customFormat="1" ht="25.5">
      <c r="A64" s="73"/>
      <c r="B64" s="138" t="s">
        <v>144</v>
      </c>
      <c r="C64" s="73"/>
      <c r="D64" s="140">
        <v>9000000</v>
      </c>
      <c r="E64" s="69"/>
      <c r="F64" s="69"/>
      <c r="G64" s="69"/>
      <c r="H64" s="69"/>
      <c r="I64" s="69"/>
      <c r="J64" s="69"/>
      <c r="K64" s="69"/>
      <c r="L64" s="69"/>
      <c r="M64" s="69"/>
      <c r="N64" s="69"/>
      <c r="O64" s="69"/>
      <c r="P64" s="69"/>
      <c r="Q64" s="69"/>
      <c r="R64" s="69"/>
      <c r="S64" s="69"/>
      <c r="T64" s="69"/>
      <c r="U64" s="69"/>
      <c r="V64" s="69"/>
      <c r="W64" s="69"/>
      <c r="X64" s="69"/>
      <c r="Y64" s="69"/>
      <c r="Z64" s="69"/>
      <c r="AA64" s="69"/>
      <c r="AB64" s="75">
        <f t="shared" si="10"/>
        <v>9000000</v>
      </c>
      <c r="AC64" s="80">
        <f t="shared" si="11"/>
        <v>0</v>
      </c>
      <c r="AD64" s="94" t="s">
        <v>71</v>
      </c>
    </row>
    <row r="65" spans="1:30" s="131" customFormat="1" ht="12.75">
      <c r="A65" s="73"/>
      <c r="B65" s="77"/>
      <c r="C65" s="73"/>
      <c r="D65" s="69"/>
      <c r="E65" s="69"/>
      <c r="F65" s="69"/>
      <c r="G65" s="69"/>
      <c r="H65" s="69"/>
      <c r="I65" s="69"/>
      <c r="J65" s="69"/>
      <c r="K65" s="69"/>
      <c r="L65" s="69"/>
      <c r="M65" s="69"/>
      <c r="N65" s="69"/>
      <c r="O65" s="69"/>
      <c r="P65" s="69"/>
      <c r="Q65" s="69"/>
      <c r="R65" s="69"/>
      <c r="S65" s="69"/>
      <c r="T65" s="69"/>
      <c r="U65" s="69"/>
      <c r="V65" s="69"/>
      <c r="W65" s="69"/>
      <c r="X65" s="69"/>
      <c r="Y65" s="69"/>
      <c r="Z65" s="69"/>
      <c r="AA65" s="69"/>
      <c r="AB65" s="75"/>
      <c r="AC65" s="80"/>
      <c r="AD65" s="94"/>
    </row>
    <row r="66" spans="1:30" s="135" customFormat="1" ht="12.75">
      <c r="A66" s="60" t="s">
        <v>77</v>
      </c>
      <c r="B66" s="61" t="s">
        <v>78</v>
      </c>
      <c r="C66" s="62"/>
      <c r="D66" s="81">
        <f>D69+D80+D88+D93+D100</f>
        <v>452161000</v>
      </c>
      <c r="E66" s="81">
        <f t="shared" ref="E66:Z66" si="12">E69+E80+E88+E93</f>
        <v>0</v>
      </c>
      <c r="F66" s="81">
        <f t="shared" si="12"/>
        <v>73664150</v>
      </c>
      <c r="G66" s="81">
        <f t="shared" si="12"/>
        <v>31798900</v>
      </c>
      <c r="H66" s="81">
        <f t="shared" si="12"/>
        <v>17296300</v>
      </c>
      <c r="I66" s="81">
        <f t="shared" si="12"/>
        <v>13682500</v>
      </c>
      <c r="J66" s="81">
        <f t="shared" si="12"/>
        <v>16942000</v>
      </c>
      <c r="K66" s="81">
        <f t="shared" si="12"/>
        <v>5857113</v>
      </c>
      <c r="L66" s="81">
        <f t="shared" si="12"/>
        <v>14384500</v>
      </c>
      <c r="M66" s="81">
        <f t="shared" si="12"/>
        <v>86574734</v>
      </c>
      <c r="N66" s="81">
        <f>N69+N80+N88+N93+N100</f>
        <v>8291300</v>
      </c>
      <c r="O66" s="81">
        <f t="shared" si="12"/>
        <v>0</v>
      </c>
      <c r="P66" s="81">
        <f t="shared" si="12"/>
        <v>0</v>
      </c>
      <c r="Q66" s="81" t="e">
        <f t="shared" si="12"/>
        <v>#REF!</v>
      </c>
      <c r="R66" s="81" t="e">
        <f t="shared" si="12"/>
        <v>#REF!</v>
      </c>
      <c r="S66" s="81" t="e">
        <f t="shared" si="12"/>
        <v>#REF!</v>
      </c>
      <c r="T66" s="81" t="e">
        <f t="shared" si="12"/>
        <v>#REF!</v>
      </c>
      <c r="U66" s="81" t="e">
        <f t="shared" si="12"/>
        <v>#REF!</v>
      </c>
      <c r="V66" s="81" t="e">
        <f t="shared" si="12"/>
        <v>#REF!</v>
      </c>
      <c r="W66" s="81" t="e">
        <f t="shared" si="12"/>
        <v>#REF!</v>
      </c>
      <c r="X66" s="81" t="e">
        <f t="shared" si="12"/>
        <v>#REF!</v>
      </c>
      <c r="Y66" s="81" t="e">
        <f t="shared" si="12"/>
        <v>#REF!</v>
      </c>
      <c r="Z66" s="81" t="e">
        <f t="shared" si="12"/>
        <v>#REF!</v>
      </c>
      <c r="AA66" s="81">
        <f>AA69+AA80+AA88+AA93+AA100</f>
        <v>241617497</v>
      </c>
      <c r="AB66" s="63">
        <f>D66-AA66</f>
        <v>210543503</v>
      </c>
      <c r="AC66" s="64">
        <f>AA66/D66*100</f>
        <v>53.436164773167086</v>
      </c>
      <c r="AD66" s="65" t="s">
        <v>71</v>
      </c>
    </row>
    <row r="67" spans="1:30" s="135" customFormat="1" ht="12.75">
      <c r="A67" s="92"/>
      <c r="B67" s="93"/>
      <c r="C67" s="82"/>
      <c r="D67" s="83"/>
      <c r="E67" s="83"/>
      <c r="F67" s="83"/>
      <c r="G67" s="83"/>
      <c r="H67" s="83"/>
      <c r="I67" s="83"/>
      <c r="J67" s="83"/>
      <c r="K67" s="83"/>
      <c r="L67" s="83"/>
      <c r="M67" s="83"/>
      <c r="N67" s="83"/>
      <c r="O67" s="83"/>
      <c r="P67" s="83"/>
      <c r="Q67" s="83"/>
      <c r="R67" s="83"/>
      <c r="S67" s="83"/>
      <c r="T67" s="83"/>
      <c r="U67" s="83"/>
      <c r="V67" s="83"/>
      <c r="W67" s="83"/>
      <c r="X67" s="83"/>
      <c r="Y67" s="83"/>
      <c r="Z67" s="83"/>
      <c r="AA67" s="83"/>
      <c r="AB67" s="70"/>
      <c r="AC67" s="71"/>
      <c r="AD67" s="94"/>
    </row>
    <row r="68" spans="1:30" s="131" customFormat="1" ht="12.75">
      <c r="A68" s="66" t="s">
        <v>72</v>
      </c>
      <c r="B68" s="67" t="s">
        <v>79</v>
      </c>
      <c r="C68" s="66"/>
      <c r="D68" s="100"/>
      <c r="E68" s="100"/>
      <c r="F68" s="100"/>
      <c r="G68" s="100"/>
      <c r="H68" s="100"/>
      <c r="I68" s="100"/>
      <c r="J68" s="100"/>
      <c r="K68" s="100"/>
      <c r="L68" s="100"/>
      <c r="M68" s="100"/>
      <c r="N68" s="100"/>
      <c r="O68" s="100"/>
      <c r="P68" s="100"/>
      <c r="Q68" s="100"/>
      <c r="R68" s="100"/>
      <c r="S68" s="100"/>
      <c r="T68" s="100"/>
      <c r="U68" s="100"/>
      <c r="V68" s="149"/>
      <c r="W68" s="149"/>
      <c r="X68" s="149"/>
      <c r="Y68" s="149"/>
      <c r="Z68" s="149"/>
      <c r="AA68" s="100"/>
      <c r="AB68" s="70"/>
      <c r="AC68" s="71"/>
      <c r="AD68" s="94"/>
    </row>
    <row r="69" spans="1:30" s="153" customFormat="1" ht="12.75">
      <c r="A69" s="150">
        <v>525112</v>
      </c>
      <c r="B69" s="146" t="s">
        <v>75</v>
      </c>
      <c r="C69" s="145"/>
      <c r="D69" s="147">
        <f t="shared" ref="D69:P69" si="13">SUM(D70:D78)</f>
        <v>39465000</v>
      </c>
      <c r="E69" s="147">
        <f t="shared" si="13"/>
        <v>0</v>
      </c>
      <c r="F69" s="147">
        <f t="shared" si="13"/>
        <v>3327250</v>
      </c>
      <c r="G69" s="147">
        <f t="shared" si="13"/>
        <v>972500</v>
      </c>
      <c r="H69" s="147">
        <f t="shared" si="13"/>
        <v>203000</v>
      </c>
      <c r="I69" s="147">
        <f t="shared" si="13"/>
        <v>1022500</v>
      </c>
      <c r="J69" s="147">
        <f t="shared" si="13"/>
        <v>1568500</v>
      </c>
      <c r="K69" s="147">
        <f t="shared" si="13"/>
        <v>1361200</v>
      </c>
      <c r="L69" s="147">
        <f t="shared" si="13"/>
        <v>4385000</v>
      </c>
      <c r="M69" s="147">
        <f t="shared" si="13"/>
        <v>11490808</v>
      </c>
      <c r="N69" s="147">
        <f t="shared" si="13"/>
        <v>4668800</v>
      </c>
      <c r="O69" s="147">
        <f t="shared" si="13"/>
        <v>0</v>
      </c>
      <c r="P69" s="147">
        <f t="shared" si="13"/>
        <v>0</v>
      </c>
      <c r="Q69" s="147" t="e">
        <f>#REF!+#REF!+#REF!+#REF!+#REF!+#REF!</f>
        <v>#REF!</v>
      </c>
      <c r="R69" s="147" t="e">
        <f>#REF!+#REF!+#REF!+#REF!+#REF!+#REF!</f>
        <v>#REF!</v>
      </c>
      <c r="S69" s="147" t="e">
        <f>#REF!+#REF!+#REF!+#REF!+#REF!+#REF!</f>
        <v>#REF!</v>
      </c>
      <c r="T69" s="147" t="e">
        <f>#REF!+#REF!+#REF!+#REF!+#REF!+#REF!</f>
        <v>#REF!</v>
      </c>
      <c r="U69" s="147" t="e">
        <f>#REF!+#REF!+#REF!+#REF!+#REF!+#REF!</f>
        <v>#REF!</v>
      </c>
      <c r="V69" s="147" t="e">
        <f>#REF!+#REF!+#REF!+#REF!+#REF!+#REF!</f>
        <v>#REF!</v>
      </c>
      <c r="W69" s="147" t="e">
        <f>#REF!+#REF!+#REF!+#REF!+#REF!+#REF!</f>
        <v>#REF!</v>
      </c>
      <c r="X69" s="147" t="e">
        <f>#REF!+#REF!+#REF!+#REF!+#REF!+#REF!</f>
        <v>#REF!</v>
      </c>
      <c r="Y69" s="147" t="e">
        <f>#REF!+#REF!+#REF!+#REF!+#REF!+#REF!</f>
        <v>#REF!</v>
      </c>
      <c r="Z69" s="147" t="e">
        <f>#REF!+#REF!+#REF!+#REF!+#REF!+#REF!</f>
        <v>#REF!</v>
      </c>
      <c r="AA69" s="147">
        <f>SUM(AA70:AA78)</f>
        <v>28999558</v>
      </c>
      <c r="AB69" s="147">
        <f>D69-AA69</f>
        <v>10465442</v>
      </c>
      <c r="AC69" s="151">
        <f>AA69/D69*100</f>
        <v>73.48171291017357</v>
      </c>
      <c r="AD69" s="152" t="s">
        <v>71</v>
      </c>
    </row>
    <row r="70" spans="1:30" s="135" customFormat="1" ht="12.75">
      <c r="A70" s="154"/>
      <c r="B70" s="138" t="s">
        <v>145</v>
      </c>
      <c r="C70" s="68"/>
      <c r="D70" s="140">
        <v>3000000</v>
      </c>
      <c r="E70" s="69"/>
      <c r="F70" s="69"/>
      <c r="G70" s="69">
        <v>135500</v>
      </c>
      <c r="H70" s="69"/>
      <c r="I70" s="69"/>
      <c r="J70" s="69"/>
      <c r="K70" s="69"/>
      <c r="L70" s="69"/>
      <c r="M70" s="69"/>
      <c r="N70" s="69"/>
      <c r="O70" s="69"/>
      <c r="P70" s="69"/>
      <c r="Q70" s="69"/>
      <c r="R70" s="69"/>
      <c r="S70" s="69"/>
      <c r="T70" s="69"/>
      <c r="U70" s="69"/>
      <c r="V70" s="69"/>
      <c r="W70" s="69"/>
      <c r="X70" s="69"/>
      <c r="Y70" s="69"/>
      <c r="Z70" s="69"/>
      <c r="AA70" s="69">
        <f>SUM(E70:P70)</f>
        <v>135500</v>
      </c>
      <c r="AB70" s="69">
        <f>D70-AA70</f>
        <v>2864500</v>
      </c>
      <c r="AC70" s="80">
        <f t="shared" ref="AC70:AC78" si="14">AA70/D70*100</f>
        <v>4.5166666666666666</v>
      </c>
      <c r="AD70" s="72" t="s">
        <v>71</v>
      </c>
    </row>
    <row r="71" spans="1:30" s="135" customFormat="1" ht="12.75">
      <c r="A71" s="154"/>
      <c r="B71" s="138" t="s">
        <v>146</v>
      </c>
      <c r="C71" s="68"/>
      <c r="D71" s="140">
        <v>5600000</v>
      </c>
      <c r="E71" s="69"/>
      <c r="F71" s="69">
        <f>200000+375000+225000</f>
        <v>800000</v>
      </c>
      <c r="G71" s="69">
        <v>525000</v>
      </c>
      <c r="H71" s="69"/>
      <c r="I71" s="69"/>
      <c r="J71" s="69"/>
      <c r="K71" s="69"/>
      <c r="L71" s="69"/>
      <c r="M71" s="69">
        <v>4252000</v>
      </c>
      <c r="N71" s="69"/>
      <c r="O71" s="69"/>
      <c r="P71" s="69"/>
      <c r="Q71" s="69"/>
      <c r="R71" s="69"/>
      <c r="S71" s="69"/>
      <c r="T71" s="69"/>
      <c r="U71" s="69"/>
      <c r="V71" s="69"/>
      <c r="W71" s="69"/>
      <c r="X71" s="69"/>
      <c r="Y71" s="69"/>
      <c r="Z71" s="69"/>
      <c r="AA71" s="69">
        <f t="shared" ref="AA71:AA78" si="15">SUM(E71:P71)</f>
        <v>5577000</v>
      </c>
      <c r="AB71" s="69">
        <f>D71-AA71</f>
        <v>23000</v>
      </c>
      <c r="AC71" s="80">
        <f t="shared" si="14"/>
        <v>99.589285714285708</v>
      </c>
      <c r="AD71" s="72" t="s">
        <v>71</v>
      </c>
    </row>
    <row r="72" spans="1:30" s="135" customFormat="1" ht="12.75">
      <c r="A72" s="154"/>
      <c r="B72" s="138" t="s">
        <v>147</v>
      </c>
      <c r="C72" s="68"/>
      <c r="D72" s="140">
        <v>5460000</v>
      </c>
      <c r="E72" s="69"/>
      <c r="F72" s="69"/>
      <c r="G72" s="69"/>
      <c r="H72" s="69">
        <v>203000</v>
      </c>
      <c r="I72" s="69"/>
      <c r="J72" s="69">
        <v>570400</v>
      </c>
      <c r="K72" s="69">
        <v>216700</v>
      </c>
      <c r="L72" s="69"/>
      <c r="M72" s="69">
        <f>513008+360000</f>
        <v>873008</v>
      </c>
      <c r="N72" s="69"/>
      <c r="O72" s="69"/>
      <c r="P72" s="69"/>
      <c r="Q72" s="69"/>
      <c r="R72" s="69"/>
      <c r="S72" s="69"/>
      <c r="T72" s="69"/>
      <c r="U72" s="69"/>
      <c r="V72" s="69"/>
      <c r="W72" s="69"/>
      <c r="X72" s="69"/>
      <c r="Y72" s="69"/>
      <c r="Z72" s="69"/>
      <c r="AA72" s="69">
        <f t="shared" si="15"/>
        <v>1863108</v>
      </c>
      <c r="AB72" s="69">
        <f t="shared" ref="AB72:AB78" si="16">D72-AA72</f>
        <v>3596892</v>
      </c>
      <c r="AC72" s="80">
        <f t="shared" si="14"/>
        <v>34.122857142857143</v>
      </c>
      <c r="AD72" s="72" t="s">
        <v>71</v>
      </c>
    </row>
    <row r="73" spans="1:30" s="135" customFormat="1" ht="12.75">
      <c r="A73" s="154"/>
      <c r="B73" s="138" t="s">
        <v>148</v>
      </c>
      <c r="C73" s="68"/>
      <c r="D73" s="140">
        <v>1200000</v>
      </c>
      <c r="E73" s="69"/>
      <c r="F73" s="69">
        <v>396000</v>
      </c>
      <c r="G73" s="69">
        <v>312000</v>
      </c>
      <c r="H73" s="69"/>
      <c r="I73" s="69"/>
      <c r="J73" s="69"/>
      <c r="K73" s="69"/>
      <c r="L73" s="69">
        <v>311000</v>
      </c>
      <c r="M73" s="69">
        <v>180000</v>
      </c>
      <c r="N73" s="69"/>
      <c r="O73" s="69"/>
      <c r="P73" s="69"/>
      <c r="Q73" s="69"/>
      <c r="R73" s="69"/>
      <c r="S73" s="69"/>
      <c r="T73" s="69"/>
      <c r="U73" s="69"/>
      <c r="V73" s="69"/>
      <c r="W73" s="69"/>
      <c r="X73" s="69"/>
      <c r="Y73" s="69"/>
      <c r="Z73" s="69"/>
      <c r="AA73" s="69">
        <f t="shared" si="15"/>
        <v>1199000</v>
      </c>
      <c r="AB73" s="69">
        <f t="shared" si="16"/>
        <v>1000</v>
      </c>
      <c r="AC73" s="80">
        <f t="shared" si="14"/>
        <v>99.916666666666671</v>
      </c>
      <c r="AD73" s="72" t="s">
        <v>71</v>
      </c>
    </row>
    <row r="74" spans="1:30" s="135" customFormat="1" ht="12.75">
      <c r="A74" s="154"/>
      <c r="B74" s="138" t="s">
        <v>149</v>
      </c>
      <c r="C74" s="68"/>
      <c r="D74" s="140">
        <v>1950000</v>
      </c>
      <c r="E74" s="69"/>
      <c r="F74" s="69"/>
      <c r="G74" s="69"/>
      <c r="H74" s="69"/>
      <c r="I74" s="69"/>
      <c r="J74" s="69"/>
      <c r="K74" s="69"/>
      <c r="L74" s="69">
        <v>1950000</v>
      </c>
      <c r="M74" s="69"/>
      <c r="N74" s="69"/>
      <c r="O74" s="69"/>
      <c r="P74" s="69"/>
      <c r="Q74" s="69"/>
      <c r="R74" s="69"/>
      <c r="S74" s="69"/>
      <c r="T74" s="69"/>
      <c r="U74" s="69"/>
      <c r="V74" s="69"/>
      <c r="W74" s="69"/>
      <c r="X74" s="69"/>
      <c r="Y74" s="69"/>
      <c r="Z74" s="69"/>
      <c r="AA74" s="69">
        <f t="shared" si="15"/>
        <v>1950000</v>
      </c>
      <c r="AB74" s="69">
        <f t="shared" si="16"/>
        <v>0</v>
      </c>
      <c r="AC74" s="80">
        <f t="shared" si="14"/>
        <v>100</v>
      </c>
      <c r="AD74" s="72" t="s">
        <v>71</v>
      </c>
    </row>
    <row r="75" spans="1:30" s="135" customFormat="1" ht="12.75">
      <c r="A75" s="154"/>
      <c r="B75" s="138" t="s">
        <v>150</v>
      </c>
      <c r="C75" s="68"/>
      <c r="D75" s="140">
        <v>6000000</v>
      </c>
      <c r="E75" s="69"/>
      <c r="F75" s="69"/>
      <c r="G75" s="69"/>
      <c r="H75" s="69"/>
      <c r="I75" s="69">
        <v>1022500</v>
      </c>
      <c r="J75" s="69">
        <v>998100</v>
      </c>
      <c r="K75" s="69"/>
      <c r="L75" s="69"/>
      <c r="M75" s="69"/>
      <c r="N75" s="69"/>
      <c r="O75" s="69"/>
      <c r="P75" s="69"/>
      <c r="Q75" s="69"/>
      <c r="R75" s="69"/>
      <c r="S75" s="69"/>
      <c r="T75" s="69"/>
      <c r="U75" s="69"/>
      <c r="V75" s="69"/>
      <c r="W75" s="69"/>
      <c r="X75" s="69"/>
      <c r="Y75" s="69"/>
      <c r="Z75" s="69"/>
      <c r="AA75" s="69">
        <f t="shared" si="15"/>
        <v>2020600</v>
      </c>
      <c r="AB75" s="69">
        <f t="shared" si="16"/>
        <v>3979400</v>
      </c>
      <c r="AC75" s="80">
        <f t="shared" si="14"/>
        <v>33.676666666666662</v>
      </c>
      <c r="AD75" s="72" t="s">
        <v>71</v>
      </c>
    </row>
    <row r="76" spans="1:30" s="135" customFormat="1" ht="12.75">
      <c r="A76" s="154"/>
      <c r="B76" s="138" t="s">
        <v>151</v>
      </c>
      <c r="C76" s="68"/>
      <c r="D76" s="140">
        <v>3000000</v>
      </c>
      <c r="E76" s="69"/>
      <c r="F76" s="69">
        <f>2131250</f>
        <v>2131250</v>
      </c>
      <c r="G76" s="69"/>
      <c r="H76" s="69"/>
      <c r="I76" s="69"/>
      <c r="J76" s="69"/>
      <c r="K76" s="69"/>
      <c r="L76" s="69">
        <v>868500</v>
      </c>
      <c r="M76" s="69"/>
      <c r="N76" s="69"/>
      <c r="O76" s="69"/>
      <c r="P76" s="69"/>
      <c r="Q76" s="69"/>
      <c r="R76" s="69"/>
      <c r="S76" s="69"/>
      <c r="T76" s="69"/>
      <c r="U76" s="69"/>
      <c r="V76" s="69"/>
      <c r="W76" s="69"/>
      <c r="X76" s="69"/>
      <c r="Y76" s="69"/>
      <c r="Z76" s="69"/>
      <c r="AA76" s="69">
        <f t="shared" si="15"/>
        <v>2999750</v>
      </c>
      <c r="AB76" s="69">
        <f t="shared" si="16"/>
        <v>250</v>
      </c>
      <c r="AC76" s="80">
        <f t="shared" si="14"/>
        <v>99.991666666666674</v>
      </c>
      <c r="AD76" s="72" t="s">
        <v>71</v>
      </c>
    </row>
    <row r="77" spans="1:30" s="135" customFormat="1" ht="12.75">
      <c r="A77" s="154"/>
      <c r="B77" s="138" t="s">
        <v>152</v>
      </c>
      <c r="C77" s="68"/>
      <c r="D77" s="140">
        <v>7425000</v>
      </c>
      <c r="E77" s="69"/>
      <c r="F77" s="69"/>
      <c r="G77" s="69"/>
      <c r="H77" s="69"/>
      <c r="I77" s="69"/>
      <c r="J77" s="69"/>
      <c r="K77" s="69"/>
      <c r="L77" s="69"/>
      <c r="M77" s="69">
        <v>2756200</v>
      </c>
      <c r="N77" s="69">
        <v>4668800</v>
      </c>
      <c r="O77" s="69"/>
      <c r="P77" s="69"/>
      <c r="Q77" s="69"/>
      <c r="R77" s="69"/>
      <c r="S77" s="69"/>
      <c r="T77" s="69"/>
      <c r="U77" s="69"/>
      <c r="V77" s="69"/>
      <c r="W77" s="69"/>
      <c r="X77" s="69"/>
      <c r="Y77" s="69"/>
      <c r="Z77" s="69"/>
      <c r="AA77" s="69">
        <f t="shared" si="15"/>
        <v>7425000</v>
      </c>
      <c r="AB77" s="69">
        <f t="shared" si="16"/>
        <v>0</v>
      </c>
      <c r="AC77" s="80">
        <f t="shared" si="14"/>
        <v>100</v>
      </c>
      <c r="AD77" s="72" t="s">
        <v>71</v>
      </c>
    </row>
    <row r="78" spans="1:30" s="135" customFormat="1" ht="12.75">
      <c r="A78" s="154"/>
      <c r="B78" s="138" t="s">
        <v>153</v>
      </c>
      <c r="C78" s="68"/>
      <c r="D78" s="140">
        <v>5830000</v>
      </c>
      <c r="E78" s="69"/>
      <c r="F78" s="69"/>
      <c r="G78" s="69"/>
      <c r="H78" s="69"/>
      <c r="I78" s="69"/>
      <c r="J78" s="69"/>
      <c r="K78" s="69">
        <v>1144500</v>
      </c>
      <c r="L78" s="69">
        <v>1255500</v>
      </c>
      <c r="M78" s="69">
        <f>3429600</f>
        <v>3429600</v>
      </c>
      <c r="N78" s="69"/>
      <c r="O78" s="69"/>
      <c r="P78" s="69"/>
      <c r="Q78" s="69"/>
      <c r="R78" s="69"/>
      <c r="S78" s="69"/>
      <c r="T78" s="69"/>
      <c r="U78" s="69"/>
      <c r="V78" s="69"/>
      <c r="W78" s="69"/>
      <c r="X78" s="69"/>
      <c r="Y78" s="69"/>
      <c r="Z78" s="69"/>
      <c r="AA78" s="69">
        <f t="shared" si="15"/>
        <v>5829600</v>
      </c>
      <c r="AB78" s="69">
        <f t="shared" si="16"/>
        <v>400</v>
      </c>
      <c r="AC78" s="80">
        <f t="shared" si="14"/>
        <v>99.993138936535161</v>
      </c>
      <c r="AD78" s="72" t="s">
        <v>71</v>
      </c>
    </row>
    <row r="79" spans="1:30" s="135" customFormat="1" ht="12.75">
      <c r="A79" s="154"/>
      <c r="B79" s="77"/>
      <c r="C79" s="68"/>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80"/>
      <c r="AD79" s="72"/>
    </row>
    <row r="80" spans="1:30" s="135" customFormat="1" ht="12.75">
      <c r="A80" s="145">
        <v>525113</v>
      </c>
      <c r="B80" s="146" t="s">
        <v>74</v>
      </c>
      <c r="C80" s="145"/>
      <c r="D80" s="147">
        <f>SUM(D81:D86)</f>
        <v>266600000</v>
      </c>
      <c r="E80" s="147">
        <f t="shared" ref="E80:P80" si="17">SUM(E81:E86)</f>
        <v>0</v>
      </c>
      <c r="F80" s="147">
        <f t="shared" si="17"/>
        <v>57800000</v>
      </c>
      <c r="G80" s="147">
        <f t="shared" si="17"/>
        <v>19000000</v>
      </c>
      <c r="H80" s="147">
        <f t="shared" si="17"/>
        <v>13250000</v>
      </c>
      <c r="I80" s="147">
        <f t="shared" si="17"/>
        <v>11250000</v>
      </c>
      <c r="J80" s="147">
        <f t="shared" si="17"/>
        <v>13985000</v>
      </c>
      <c r="K80" s="147">
        <f t="shared" si="17"/>
        <v>900000</v>
      </c>
      <c r="L80" s="147">
        <f t="shared" si="17"/>
        <v>0</v>
      </c>
      <c r="M80" s="147">
        <f t="shared" si="17"/>
        <v>7682326</v>
      </c>
      <c r="N80" s="147">
        <f t="shared" si="17"/>
        <v>0</v>
      </c>
      <c r="O80" s="147">
        <f t="shared" si="17"/>
        <v>0</v>
      </c>
      <c r="P80" s="147">
        <f t="shared" si="17"/>
        <v>0</v>
      </c>
      <c r="Q80" s="70">
        <f t="shared" ref="Q80:Z80" si="18">SUM(Q87:Q87)</f>
        <v>0</v>
      </c>
      <c r="R80" s="70">
        <f t="shared" si="18"/>
        <v>0</v>
      </c>
      <c r="S80" s="70">
        <f t="shared" si="18"/>
        <v>0</v>
      </c>
      <c r="T80" s="70">
        <f t="shared" si="18"/>
        <v>0</v>
      </c>
      <c r="U80" s="70">
        <f t="shared" si="18"/>
        <v>0</v>
      </c>
      <c r="V80" s="70">
        <f t="shared" si="18"/>
        <v>0</v>
      </c>
      <c r="W80" s="70">
        <f t="shared" si="18"/>
        <v>0</v>
      </c>
      <c r="X80" s="70">
        <f t="shared" si="18"/>
        <v>0</v>
      </c>
      <c r="Y80" s="70">
        <f t="shared" si="18"/>
        <v>0</v>
      </c>
      <c r="Z80" s="70">
        <f t="shared" si="18"/>
        <v>0</v>
      </c>
      <c r="AA80" s="70">
        <f>SUM(AA81:AA86)</f>
        <v>123867326</v>
      </c>
      <c r="AB80" s="70">
        <f t="shared" ref="AB80:AB86" si="19">D80-AA80</f>
        <v>142732674</v>
      </c>
      <c r="AC80" s="71">
        <f t="shared" ref="AC80:AC86" si="20">AA80/D80*100</f>
        <v>46.461862715678919</v>
      </c>
      <c r="AD80" s="94" t="s">
        <v>71</v>
      </c>
    </row>
    <row r="81" spans="1:33" s="135" customFormat="1" ht="12.75">
      <c r="A81" s="73"/>
      <c r="B81" s="138" t="s">
        <v>154</v>
      </c>
      <c r="C81" s="68"/>
      <c r="D81" s="140">
        <v>9600000</v>
      </c>
      <c r="E81" s="69"/>
      <c r="F81" s="69"/>
      <c r="G81" s="69"/>
      <c r="H81" s="69"/>
      <c r="I81" s="69"/>
      <c r="J81" s="69">
        <v>4710000</v>
      </c>
      <c r="K81" s="69"/>
      <c r="L81" s="69"/>
      <c r="M81" s="69"/>
      <c r="N81" s="69"/>
      <c r="O81" s="69"/>
      <c r="P81" s="69"/>
      <c r="Q81" s="69"/>
      <c r="R81" s="69"/>
      <c r="S81" s="69"/>
      <c r="T81" s="69"/>
      <c r="U81" s="69"/>
      <c r="V81" s="69"/>
      <c r="W81" s="69"/>
      <c r="X81" s="69"/>
      <c r="Y81" s="69"/>
      <c r="Z81" s="69"/>
      <c r="AA81" s="69">
        <f t="shared" ref="AA81:AA86" si="21">SUM(E81:P81)</f>
        <v>4710000</v>
      </c>
      <c r="AB81" s="69">
        <f t="shared" si="19"/>
        <v>4890000</v>
      </c>
      <c r="AC81" s="80">
        <f t="shared" si="20"/>
        <v>49.0625</v>
      </c>
      <c r="AD81" s="72" t="s">
        <v>71</v>
      </c>
    </row>
    <row r="82" spans="1:33" s="135" customFormat="1" ht="12.75">
      <c r="A82" s="73"/>
      <c r="B82" s="138" t="s">
        <v>155</v>
      </c>
      <c r="C82" s="68"/>
      <c r="D82" s="140">
        <v>27000000</v>
      </c>
      <c r="E82" s="69"/>
      <c r="F82" s="69"/>
      <c r="G82" s="69">
        <v>4000000</v>
      </c>
      <c r="H82" s="69">
        <v>2250000</v>
      </c>
      <c r="I82" s="69">
        <v>6750000</v>
      </c>
      <c r="J82" s="69"/>
      <c r="K82" s="69"/>
      <c r="L82" s="69"/>
      <c r="M82" s="69">
        <v>1500000</v>
      </c>
      <c r="N82" s="69"/>
      <c r="O82" s="69"/>
      <c r="P82" s="69"/>
      <c r="Q82" s="69"/>
      <c r="R82" s="69"/>
      <c r="S82" s="69"/>
      <c r="T82" s="69"/>
      <c r="U82" s="69"/>
      <c r="V82" s="69"/>
      <c r="W82" s="69"/>
      <c r="X82" s="69"/>
      <c r="Y82" s="69"/>
      <c r="Z82" s="69"/>
      <c r="AA82" s="69">
        <f t="shared" si="21"/>
        <v>14500000</v>
      </c>
      <c r="AB82" s="69">
        <f t="shared" si="19"/>
        <v>12500000</v>
      </c>
      <c r="AC82" s="80">
        <f t="shared" si="20"/>
        <v>53.703703703703709</v>
      </c>
      <c r="AD82" s="72" t="s">
        <v>71</v>
      </c>
    </row>
    <row r="83" spans="1:33" s="135" customFormat="1" ht="12.75">
      <c r="A83" s="73"/>
      <c r="B83" s="138" t="s">
        <v>156</v>
      </c>
      <c r="C83" s="68"/>
      <c r="D83" s="140">
        <v>88000000</v>
      </c>
      <c r="E83" s="69"/>
      <c r="F83" s="69">
        <v>7000000</v>
      </c>
      <c r="G83" s="69">
        <v>15000000</v>
      </c>
      <c r="H83" s="69">
        <v>11000000</v>
      </c>
      <c r="I83" s="69">
        <v>1500000</v>
      </c>
      <c r="J83" s="69">
        <v>4275000</v>
      </c>
      <c r="K83" s="69">
        <v>900000</v>
      </c>
      <c r="L83" s="69"/>
      <c r="M83" s="69"/>
      <c r="N83" s="69"/>
      <c r="O83" s="69"/>
      <c r="P83" s="69"/>
      <c r="Q83" s="69"/>
      <c r="R83" s="69"/>
      <c r="S83" s="69"/>
      <c r="T83" s="69"/>
      <c r="U83" s="69"/>
      <c r="V83" s="69"/>
      <c r="W83" s="69"/>
      <c r="X83" s="69"/>
      <c r="Y83" s="69"/>
      <c r="Z83" s="69"/>
      <c r="AA83" s="69">
        <f t="shared" si="21"/>
        <v>39675000</v>
      </c>
      <c r="AB83" s="69">
        <f t="shared" si="19"/>
        <v>48325000</v>
      </c>
      <c r="AC83" s="80">
        <f t="shared" si="20"/>
        <v>45.085227272727273</v>
      </c>
      <c r="AD83" s="72" t="s">
        <v>71</v>
      </c>
    </row>
    <row r="84" spans="1:33" s="135" customFormat="1" ht="12.75">
      <c r="A84" s="73"/>
      <c r="B84" s="138" t="s">
        <v>157</v>
      </c>
      <c r="C84" s="68"/>
      <c r="D84" s="140">
        <v>108000000</v>
      </c>
      <c r="E84" s="69"/>
      <c r="F84" s="69">
        <v>50800000</v>
      </c>
      <c r="G84" s="69"/>
      <c r="H84" s="69"/>
      <c r="I84" s="69">
        <v>3000000</v>
      </c>
      <c r="J84" s="69">
        <v>5000000</v>
      </c>
      <c r="K84" s="69"/>
      <c r="L84" s="69"/>
      <c r="M84" s="69"/>
      <c r="N84" s="69"/>
      <c r="O84" s="69"/>
      <c r="P84" s="69"/>
      <c r="Q84" s="69"/>
      <c r="R84" s="69"/>
      <c r="S84" s="69"/>
      <c r="T84" s="69"/>
      <c r="U84" s="69"/>
      <c r="V84" s="69"/>
      <c r="W84" s="69"/>
      <c r="X84" s="69"/>
      <c r="Y84" s="69"/>
      <c r="Z84" s="69"/>
      <c r="AA84" s="69">
        <f t="shared" si="21"/>
        <v>58800000</v>
      </c>
      <c r="AB84" s="69">
        <f t="shared" si="19"/>
        <v>49200000</v>
      </c>
      <c r="AC84" s="80">
        <f t="shared" si="20"/>
        <v>54.444444444444443</v>
      </c>
      <c r="AD84" s="72" t="s">
        <v>71</v>
      </c>
    </row>
    <row r="85" spans="1:33" s="135" customFormat="1" ht="12.75">
      <c r="A85" s="73"/>
      <c r="B85" s="138" t="s">
        <v>158</v>
      </c>
      <c r="C85" s="68"/>
      <c r="D85" s="140">
        <v>10000000</v>
      </c>
      <c r="E85" s="69"/>
      <c r="F85" s="69"/>
      <c r="G85" s="69"/>
      <c r="H85" s="69"/>
      <c r="I85" s="69"/>
      <c r="J85" s="69"/>
      <c r="K85" s="69"/>
      <c r="L85" s="69"/>
      <c r="M85" s="69">
        <v>6182326</v>
      </c>
      <c r="N85" s="69"/>
      <c r="O85" s="69"/>
      <c r="P85" s="69"/>
      <c r="Q85" s="69"/>
      <c r="R85" s="69"/>
      <c r="S85" s="69"/>
      <c r="T85" s="69"/>
      <c r="U85" s="69"/>
      <c r="V85" s="69"/>
      <c r="W85" s="69"/>
      <c r="X85" s="69"/>
      <c r="Y85" s="69"/>
      <c r="Z85" s="69"/>
      <c r="AA85" s="69">
        <f t="shared" si="21"/>
        <v>6182326</v>
      </c>
      <c r="AB85" s="69">
        <f t="shared" si="19"/>
        <v>3817674</v>
      </c>
      <c r="AC85" s="80">
        <f t="shared" si="20"/>
        <v>61.823260000000005</v>
      </c>
      <c r="AD85" s="72" t="s">
        <v>71</v>
      </c>
    </row>
    <row r="86" spans="1:33" s="135" customFormat="1" ht="12.75">
      <c r="A86" s="73"/>
      <c r="B86" s="138" t="s">
        <v>159</v>
      </c>
      <c r="C86" s="68"/>
      <c r="D86" s="140">
        <v>24000000</v>
      </c>
      <c r="E86" s="69"/>
      <c r="F86" s="69"/>
      <c r="G86" s="69"/>
      <c r="H86" s="69"/>
      <c r="I86" s="69"/>
      <c r="J86" s="69"/>
      <c r="K86" s="69"/>
      <c r="L86" s="69"/>
      <c r="M86" s="69"/>
      <c r="N86" s="69"/>
      <c r="O86" s="69"/>
      <c r="P86" s="69"/>
      <c r="Q86" s="69"/>
      <c r="R86" s="69"/>
      <c r="S86" s="69"/>
      <c r="T86" s="69"/>
      <c r="U86" s="69"/>
      <c r="V86" s="69"/>
      <c r="W86" s="69"/>
      <c r="X86" s="69"/>
      <c r="Y86" s="69"/>
      <c r="Z86" s="69"/>
      <c r="AA86" s="69">
        <f t="shared" si="21"/>
        <v>0</v>
      </c>
      <c r="AB86" s="69">
        <f t="shared" si="19"/>
        <v>24000000</v>
      </c>
      <c r="AC86" s="80">
        <f t="shared" si="20"/>
        <v>0</v>
      </c>
      <c r="AD86" s="72" t="s">
        <v>71</v>
      </c>
    </row>
    <row r="87" spans="1:33" s="131" customFormat="1" ht="12.75">
      <c r="A87" s="68"/>
      <c r="B87" s="90"/>
      <c r="C87" s="68"/>
      <c r="D87" s="69"/>
      <c r="E87" s="69"/>
      <c r="F87" s="69"/>
      <c r="G87" s="69"/>
      <c r="H87" s="69"/>
      <c r="I87" s="69"/>
      <c r="J87" s="69"/>
      <c r="K87" s="69"/>
      <c r="L87" s="69"/>
      <c r="M87" s="69"/>
      <c r="N87" s="69"/>
      <c r="O87" s="69"/>
      <c r="P87" s="69"/>
      <c r="Q87" s="69"/>
      <c r="R87" s="69"/>
      <c r="S87" s="79"/>
      <c r="T87" s="79"/>
      <c r="U87" s="79"/>
      <c r="V87" s="79"/>
      <c r="W87" s="79"/>
      <c r="X87" s="79"/>
      <c r="Y87" s="79"/>
      <c r="Z87" s="79"/>
      <c r="AA87" s="75"/>
      <c r="AB87" s="75"/>
      <c r="AC87" s="80"/>
      <c r="AD87" s="72"/>
      <c r="AG87" s="155"/>
    </row>
    <row r="88" spans="1:33" s="153" customFormat="1" ht="12.75">
      <c r="A88" s="145">
        <v>525115</v>
      </c>
      <c r="B88" s="146" t="s">
        <v>80</v>
      </c>
      <c r="C88" s="145"/>
      <c r="D88" s="147">
        <f t="shared" ref="D88:AA88" si="22">SUM(D89:D91)</f>
        <v>34000000</v>
      </c>
      <c r="E88" s="147">
        <f t="shared" si="22"/>
        <v>0</v>
      </c>
      <c r="F88" s="147">
        <f t="shared" si="22"/>
        <v>9011900</v>
      </c>
      <c r="G88" s="147">
        <f t="shared" si="22"/>
        <v>4159100</v>
      </c>
      <c r="H88" s="147">
        <f t="shared" si="22"/>
        <v>2973300</v>
      </c>
      <c r="I88" s="147">
        <f t="shared" si="22"/>
        <v>1050000</v>
      </c>
      <c r="J88" s="147">
        <f t="shared" si="22"/>
        <v>0</v>
      </c>
      <c r="K88" s="147">
        <f t="shared" si="22"/>
        <v>0</v>
      </c>
      <c r="L88" s="147">
        <f t="shared" si="22"/>
        <v>0</v>
      </c>
      <c r="M88" s="147">
        <f t="shared" si="22"/>
        <v>0</v>
      </c>
      <c r="N88" s="147">
        <f t="shared" si="22"/>
        <v>0</v>
      </c>
      <c r="O88" s="147">
        <f t="shared" si="22"/>
        <v>0</v>
      </c>
      <c r="P88" s="147">
        <f t="shared" si="22"/>
        <v>0</v>
      </c>
      <c r="Q88" s="147">
        <f t="shared" si="22"/>
        <v>0</v>
      </c>
      <c r="R88" s="147">
        <f t="shared" si="22"/>
        <v>0</v>
      </c>
      <c r="S88" s="147">
        <f t="shared" si="22"/>
        <v>0</v>
      </c>
      <c r="T88" s="147">
        <f t="shared" si="22"/>
        <v>0</v>
      </c>
      <c r="U88" s="147">
        <f t="shared" si="22"/>
        <v>0</v>
      </c>
      <c r="V88" s="147">
        <f t="shared" si="22"/>
        <v>0</v>
      </c>
      <c r="W88" s="147">
        <f t="shared" si="22"/>
        <v>0</v>
      </c>
      <c r="X88" s="147">
        <f t="shared" si="22"/>
        <v>0</v>
      </c>
      <c r="Y88" s="147">
        <f t="shared" si="22"/>
        <v>0</v>
      </c>
      <c r="Z88" s="147">
        <f t="shared" si="22"/>
        <v>0</v>
      </c>
      <c r="AA88" s="147">
        <f t="shared" si="22"/>
        <v>17194300</v>
      </c>
      <c r="AB88" s="156">
        <f>D88-AA88</f>
        <v>16805700</v>
      </c>
      <c r="AC88" s="151">
        <f>AA88/D88*100</f>
        <v>50.571470588235293</v>
      </c>
      <c r="AD88" s="152" t="s">
        <v>71</v>
      </c>
    </row>
    <row r="89" spans="1:33" s="135" customFormat="1" ht="12.75">
      <c r="A89" s="73"/>
      <c r="B89" s="138" t="s">
        <v>160</v>
      </c>
      <c r="C89" s="73"/>
      <c r="D89" s="140">
        <v>10000000</v>
      </c>
      <c r="E89" s="69"/>
      <c r="F89" s="69"/>
      <c r="G89" s="69">
        <v>3559100</v>
      </c>
      <c r="H89" s="69">
        <v>2773300</v>
      </c>
      <c r="I89" s="69"/>
      <c r="J89" s="69"/>
      <c r="K89" s="69"/>
      <c r="L89" s="69"/>
      <c r="M89" s="69"/>
      <c r="N89" s="69"/>
      <c r="O89" s="69"/>
      <c r="P89" s="69"/>
      <c r="Q89" s="69"/>
      <c r="R89" s="69"/>
      <c r="S89" s="69"/>
      <c r="T89" s="69"/>
      <c r="U89" s="69"/>
      <c r="V89" s="69"/>
      <c r="W89" s="69"/>
      <c r="X89" s="69"/>
      <c r="Y89" s="69"/>
      <c r="Z89" s="69"/>
      <c r="AA89" s="69">
        <f>SUM(E89:P89)</f>
        <v>6332400</v>
      </c>
      <c r="AB89" s="75">
        <f>D89-AA89</f>
        <v>3667600</v>
      </c>
      <c r="AC89" s="80">
        <f t="shared" ref="AC89:AC102" si="23">AA89/D89*100</f>
        <v>63.324000000000005</v>
      </c>
      <c r="AD89" s="72" t="s">
        <v>71</v>
      </c>
    </row>
    <row r="90" spans="1:33" s="135" customFormat="1" ht="12.75">
      <c r="A90" s="73"/>
      <c r="B90" s="138" t="s">
        <v>161</v>
      </c>
      <c r="C90" s="73"/>
      <c r="D90" s="140">
        <v>12000000</v>
      </c>
      <c r="E90" s="69"/>
      <c r="F90" s="69">
        <v>9011900</v>
      </c>
      <c r="G90" s="69">
        <v>200000</v>
      </c>
      <c r="H90" s="69"/>
      <c r="I90" s="69">
        <v>1050000</v>
      </c>
      <c r="J90" s="69"/>
      <c r="K90" s="69"/>
      <c r="L90" s="69"/>
      <c r="M90" s="69"/>
      <c r="N90" s="69"/>
      <c r="O90" s="69"/>
      <c r="P90" s="69"/>
      <c r="Q90" s="69"/>
      <c r="R90" s="69"/>
      <c r="S90" s="69"/>
      <c r="T90" s="69"/>
      <c r="U90" s="69"/>
      <c r="V90" s="69"/>
      <c r="W90" s="69"/>
      <c r="X90" s="69"/>
      <c r="Y90" s="69"/>
      <c r="Z90" s="69"/>
      <c r="AA90" s="69">
        <f>SUM(E90:P90)</f>
        <v>10261900</v>
      </c>
      <c r="AB90" s="75">
        <f t="shared" ref="AB90:AB102" si="24">D90-AA90</f>
        <v>1738100</v>
      </c>
      <c r="AC90" s="80">
        <f t="shared" si="23"/>
        <v>85.515833333333333</v>
      </c>
      <c r="AD90" s="72" t="s">
        <v>71</v>
      </c>
    </row>
    <row r="91" spans="1:33" s="135" customFormat="1" ht="12.75">
      <c r="A91" s="73"/>
      <c r="B91" s="138" t="s">
        <v>162</v>
      </c>
      <c r="C91" s="73"/>
      <c r="D91" s="140">
        <v>12000000</v>
      </c>
      <c r="E91" s="69"/>
      <c r="F91" s="69"/>
      <c r="G91" s="69">
        <v>400000</v>
      </c>
      <c r="H91" s="69">
        <v>200000</v>
      </c>
      <c r="I91" s="69"/>
      <c r="J91" s="69"/>
      <c r="K91" s="69"/>
      <c r="L91" s="69"/>
      <c r="M91" s="69"/>
      <c r="N91" s="69"/>
      <c r="O91" s="69"/>
      <c r="P91" s="69"/>
      <c r="Q91" s="69"/>
      <c r="R91" s="69"/>
      <c r="S91" s="69"/>
      <c r="T91" s="69"/>
      <c r="U91" s="69"/>
      <c r="V91" s="69"/>
      <c r="W91" s="69"/>
      <c r="X91" s="69"/>
      <c r="Y91" s="69"/>
      <c r="Z91" s="69"/>
      <c r="AA91" s="69">
        <f>SUM(E91:P91)</f>
        <v>600000</v>
      </c>
      <c r="AB91" s="75">
        <f t="shared" si="24"/>
        <v>11400000</v>
      </c>
      <c r="AC91" s="80">
        <f t="shared" si="23"/>
        <v>5</v>
      </c>
      <c r="AD91" s="72" t="s">
        <v>71</v>
      </c>
    </row>
    <row r="92" spans="1:33" s="135" customFormat="1" ht="12.75">
      <c r="A92" s="73"/>
      <c r="B92" s="77"/>
      <c r="C92" s="73"/>
      <c r="D92" s="69"/>
      <c r="E92" s="69"/>
      <c r="F92" s="69"/>
      <c r="G92" s="69"/>
      <c r="H92" s="69"/>
      <c r="I92" s="69"/>
      <c r="J92" s="69"/>
      <c r="K92" s="69"/>
      <c r="L92" s="69"/>
      <c r="M92" s="69"/>
      <c r="N92" s="69"/>
      <c r="O92" s="69"/>
      <c r="P92" s="69"/>
      <c r="Q92" s="69"/>
      <c r="R92" s="69"/>
      <c r="S92" s="69"/>
      <c r="T92" s="69"/>
      <c r="U92" s="69"/>
      <c r="V92" s="69"/>
      <c r="W92" s="69"/>
      <c r="X92" s="69"/>
      <c r="Y92" s="69"/>
      <c r="Z92" s="69"/>
      <c r="AA92" s="69"/>
      <c r="AB92" s="75"/>
      <c r="AC92" s="80"/>
      <c r="AD92" s="72"/>
    </row>
    <row r="93" spans="1:33" s="135" customFormat="1" ht="25.5">
      <c r="A93" s="145">
        <v>525119</v>
      </c>
      <c r="B93" s="157" t="s">
        <v>81</v>
      </c>
      <c r="C93" s="145"/>
      <c r="D93" s="70">
        <f>SUM(D94:D98)</f>
        <v>65600000</v>
      </c>
      <c r="E93" s="70">
        <f t="shared" ref="E93:P93" si="25">SUM(E94:E102)</f>
        <v>0</v>
      </c>
      <c r="F93" s="70">
        <f t="shared" si="25"/>
        <v>3525000</v>
      </c>
      <c r="G93" s="70">
        <f t="shared" si="25"/>
        <v>7667300</v>
      </c>
      <c r="H93" s="70">
        <f t="shared" si="25"/>
        <v>870000</v>
      </c>
      <c r="I93" s="70">
        <f t="shared" si="25"/>
        <v>360000</v>
      </c>
      <c r="J93" s="70">
        <f t="shared" si="25"/>
        <v>1388500</v>
      </c>
      <c r="K93" s="70">
        <f t="shared" si="25"/>
        <v>3595913</v>
      </c>
      <c r="L93" s="70">
        <f t="shared" si="25"/>
        <v>9999500</v>
      </c>
      <c r="M93" s="70">
        <f t="shared" si="25"/>
        <v>67401600</v>
      </c>
      <c r="N93" s="70">
        <f>SUM(N94:N98)</f>
        <v>0</v>
      </c>
      <c r="O93" s="70">
        <f t="shared" si="25"/>
        <v>0</v>
      </c>
      <c r="P93" s="70">
        <f t="shared" si="25"/>
        <v>0</v>
      </c>
      <c r="Q93" s="69">
        <f t="shared" ref="Q93:Z93" si="26">SUM(Q94:Q95)</f>
        <v>0</v>
      </c>
      <c r="R93" s="69">
        <f t="shared" si="26"/>
        <v>0</v>
      </c>
      <c r="S93" s="69">
        <f t="shared" si="26"/>
        <v>0</v>
      </c>
      <c r="T93" s="69">
        <f t="shared" si="26"/>
        <v>0</v>
      </c>
      <c r="U93" s="69">
        <f t="shared" si="26"/>
        <v>0</v>
      </c>
      <c r="V93" s="69">
        <f t="shared" si="26"/>
        <v>0</v>
      </c>
      <c r="W93" s="69">
        <f t="shared" si="26"/>
        <v>0</v>
      </c>
      <c r="X93" s="69">
        <f t="shared" si="26"/>
        <v>0</v>
      </c>
      <c r="Y93" s="69">
        <f t="shared" si="26"/>
        <v>0</v>
      </c>
      <c r="Z93" s="69">
        <f t="shared" si="26"/>
        <v>0</v>
      </c>
      <c r="AA93" s="70">
        <f>SUM(AA94:AA98)</f>
        <v>25444913</v>
      </c>
      <c r="AB93" s="100">
        <f>D93-AA93</f>
        <v>40155087</v>
      </c>
      <c r="AC93" s="71">
        <f t="shared" si="23"/>
        <v>38.787977134146338</v>
      </c>
      <c r="AD93" s="72" t="s">
        <v>71</v>
      </c>
    </row>
    <row r="94" spans="1:33" s="135" customFormat="1" ht="12.75">
      <c r="A94" s="73"/>
      <c r="B94" s="138" t="s">
        <v>163</v>
      </c>
      <c r="C94" s="73"/>
      <c r="D94" s="140">
        <v>6400000</v>
      </c>
      <c r="E94" s="69"/>
      <c r="F94" s="69"/>
      <c r="G94" s="69"/>
      <c r="H94" s="69"/>
      <c r="I94" s="69"/>
      <c r="J94" s="69"/>
      <c r="K94" s="69"/>
      <c r="L94" s="69">
        <v>1000000</v>
      </c>
      <c r="M94" s="69">
        <v>1400000</v>
      </c>
      <c r="N94" s="69"/>
      <c r="O94" s="69"/>
      <c r="P94" s="69"/>
      <c r="Q94" s="69"/>
      <c r="R94" s="69"/>
      <c r="S94" s="69"/>
      <c r="T94" s="69"/>
      <c r="U94" s="69"/>
      <c r="V94" s="69"/>
      <c r="W94" s="69"/>
      <c r="X94" s="69"/>
      <c r="Y94" s="69"/>
      <c r="Z94" s="69"/>
      <c r="AA94" s="69">
        <f t="shared" ref="AA94:AA102" si="27">SUM(E94:P94)</f>
        <v>2400000</v>
      </c>
      <c r="AB94" s="75">
        <f t="shared" si="24"/>
        <v>4000000</v>
      </c>
      <c r="AC94" s="80">
        <f t="shared" si="23"/>
        <v>37.5</v>
      </c>
      <c r="AD94" s="72" t="s">
        <v>71</v>
      </c>
    </row>
    <row r="95" spans="1:33" s="135" customFormat="1" ht="12.75">
      <c r="A95" s="73"/>
      <c r="B95" s="138" t="s">
        <v>164</v>
      </c>
      <c r="C95" s="73"/>
      <c r="D95" s="140">
        <v>24000000</v>
      </c>
      <c r="E95" s="69"/>
      <c r="F95" s="69">
        <v>3525000</v>
      </c>
      <c r="G95" s="69">
        <v>6800000</v>
      </c>
      <c r="H95" s="69"/>
      <c r="I95" s="69"/>
      <c r="J95" s="69"/>
      <c r="K95" s="69"/>
      <c r="L95" s="69"/>
      <c r="M95" s="69">
        <v>1300000</v>
      </c>
      <c r="N95" s="69"/>
      <c r="O95" s="69"/>
      <c r="P95" s="69"/>
      <c r="Q95" s="69"/>
      <c r="R95" s="69"/>
      <c r="S95" s="69"/>
      <c r="T95" s="69"/>
      <c r="U95" s="69"/>
      <c r="V95" s="69"/>
      <c r="W95" s="69"/>
      <c r="X95" s="69"/>
      <c r="Y95" s="69"/>
      <c r="Z95" s="69"/>
      <c r="AA95" s="69">
        <f t="shared" si="27"/>
        <v>11625000</v>
      </c>
      <c r="AB95" s="75">
        <f t="shared" si="24"/>
        <v>12375000</v>
      </c>
      <c r="AC95" s="80">
        <f t="shared" si="23"/>
        <v>48.4375</v>
      </c>
      <c r="AD95" s="72" t="s">
        <v>71</v>
      </c>
    </row>
    <row r="96" spans="1:33" s="135" customFormat="1" ht="12.75">
      <c r="A96" s="73"/>
      <c r="B96" s="138" t="s">
        <v>165</v>
      </c>
      <c r="C96" s="73"/>
      <c r="D96" s="140">
        <v>13200000</v>
      </c>
      <c r="E96" s="69"/>
      <c r="F96" s="69"/>
      <c r="G96" s="69"/>
      <c r="H96" s="69"/>
      <c r="I96" s="69"/>
      <c r="J96" s="69"/>
      <c r="K96" s="69">
        <v>466313</v>
      </c>
      <c r="L96" s="69"/>
      <c r="M96" s="69">
        <f>2948100+8005500</f>
        <v>10953600</v>
      </c>
      <c r="N96" s="69"/>
      <c r="O96" s="69"/>
      <c r="P96" s="69"/>
      <c r="Q96" s="69"/>
      <c r="R96" s="69"/>
      <c r="S96" s="69"/>
      <c r="T96" s="69"/>
      <c r="U96" s="69"/>
      <c r="V96" s="69"/>
      <c r="W96" s="69"/>
      <c r="X96" s="69"/>
      <c r="Y96" s="69"/>
      <c r="Z96" s="69"/>
      <c r="AA96" s="69">
        <f t="shared" si="27"/>
        <v>11419913</v>
      </c>
      <c r="AB96" s="75">
        <f t="shared" si="24"/>
        <v>1780087</v>
      </c>
      <c r="AC96" s="80">
        <f t="shared" si="23"/>
        <v>86.514492424242434</v>
      </c>
      <c r="AD96" s="72" t="s">
        <v>71</v>
      </c>
    </row>
    <row r="97" spans="1:34" s="135" customFormat="1" ht="25.5">
      <c r="A97" s="73"/>
      <c r="B97" s="138" t="s">
        <v>166</v>
      </c>
      <c r="C97" s="73"/>
      <c r="D97" s="140">
        <v>20000000</v>
      </c>
      <c r="E97" s="69"/>
      <c r="F97" s="69"/>
      <c r="G97" s="69"/>
      <c r="H97" s="69"/>
      <c r="I97" s="69"/>
      <c r="J97" s="69"/>
      <c r="K97" s="69"/>
      <c r="L97" s="69"/>
      <c r="M97" s="69"/>
      <c r="N97" s="69"/>
      <c r="O97" s="69"/>
      <c r="P97" s="69"/>
      <c r="Q97" s="69"/>
      <c r="R97" s="69"/>
      <c r="S97" s="69"/>
      <c r="T97" s="69"/>
      <c r="U97" s="69"/>
      <c r="V97" s="69"/>
      <c r="W97" s="69"/>
      <c r="X97" s="69"/>
      <c r="Y97" s="69"/>
      <c r="Z97" s="69"/>
      <c r="AA97" s="69">
        <f t="shared" si="27"/>
        <v>0</v>
      </c>
      <c r="AB97" s="75">
        <f t="shared" si="24"/>
        <v>20000000</v>
      </c>
      <c r="AC97" s="80">
        <f t="shared" si="23"/>
        <v>0</v>
      </c>
      <c r="AD97" s="72" t="s">
        <v>71</v>
      </c>
    </row>
    <row r="98" spans="1:34" s="135" customFormat="1" ht="12.75">
      <c r="A98" s="73"/>
      <c r="B98" s="138" t="s">
        <v>167</v>
      </c>
      <c r="C98" s="73"/>
      <c r="D98" s="140">
        <v>2000000</v>
      </c>
      <c r="E98" s="69"/>
      <c r="F98" s="69"/>
      <c r="G98" s="69"/>
      <c r="H98" s="69"/>
      <c r="I98" s="69"/>
      <c r="J98" s="69"/>
      <c r="K98" s="69"/>
      <c r="L98" s="69"/>
      <c r="M98" s="69"/>
      <c r="N98" s="69"/>
      <c r="O98" s="69"/>
      <c r="P98" s="69"/>
      <c r="Q98" s="69"/>
      <c r="R98" s="69"/>
      <c r="S98" s="69"/>
      <c r="T98" s="69"/>
      <c r="U98" s="69"/>
      <c r="V98" s="69"/>
      <c r="W98" s="69"/>
      <c r="X98" s="69"/>
      <c r="Y98" s="69"/>
      <c r="Z98" s="69"/>
      <c r="AA98" s="69">
        <f t="shared" si="27"/>
        <v>0</v>
      </c>
      <c r="AB98" s="75">
        <f t="shared" si="24"/>
        <v>2000000</v>
      </c>
      <c r="AC98" s="80">
        <f t="shared" si="23"/>
        <v>0</v>
      </c>
      <c r="AD98" s="72" t="s">
        <v>71</v>
      </c>
    </row>
    <row r="99" spans="1:34" s="135" customFormat="1" ht="12.75">
      <c r="A99" s="73"/>
      <c r="B99" s="77"/>
      <c r="C99" s="73"/>
      <c r="D99" s="69"/>
      <c r="E99" s="69"/>
      <c r="F99" s="69"/>
      <c r="G99" s="69"/>
      <c r="H99" s="69"/>
      <c r="I99" s="69"/>
      <c r="J99" s="69"/>
      <c r="K99" s="69"/>
      <c r="L99" s="69"/>
      <c r="M99" s="69"/>
      <c r="N99" s="69"/>
      <c r="O99" s="69"/>
      <c r="P99" s="69"/>
      <c r="Q99" s="69"/>
      <c r="R99" s="69"/>
      <c r="S99" s="69"/>
      <c r="T99" s="69"/>
      <c r="U99" s="69"/>
      <c r="V99" s="69"/>
      <c r="W99" s="69"/>
      <c r="X99" s="69"/>
      <c r="Y99" s="69"/>
      <c r="Z99" s="69"/>
      <c r="AA99" s="69"/>
      <c r="AB99" s="75"/>
      <c r="AC99" s="80"/>
      <c r="AD99" s="72"/>
    </row>
    <row r="100" spans="1:34" s="135" customFormat="1" ht="12.75">
      <c r="A100" s="73">
        <v>525129</v>
      </c>
      <c r="B100" s="146" t="s">
        <v>168</v>
      </c>
      <c r="C100" s="73"/>
      <c r="D100" s="70">
        <f>SUM(D101:D102)</f>
        <v>46496000</v>
      </c>
      <c r="E100" s="69"/>
      <c r="F100" s="69"/>
      <c r="G100" s="69"/>
      <c r="H100" s="69"/>
      <c r="I100" s="69"/>
      <c r="J100" s="69"/>
      <c r="K100" s="69"/>
      <c r="L100" s="69"/>
      <c r="M100" s="69">
        <f>SUM(M101:M102)</f>
        <v>26874000</v>
      </c>
      <c r="N100" s="69">
        <f>SUM(N101:N102)</f>
        <v>3622500</v>
      </c>
      <c r="O100" s="69"/>
      <c r="P100" s="69"/>
      <c r="Q100" s="69"/>
      <c r="R100" s="69"/>
      <c r="S100" s="69"/>
      <c r="T100" s="69"/>
      <c r="U100" s="69"/>
      <c r="V100" s="69"/>
      <c r="W100" s="69"/>
      <c r="X100" s="69"/>
      <c r="Y100" s="69"/>
      <c r="Z100" s="69"/>
      <c r="AA100" s="69">
        <f>SUM(AA101:AA102)</f>
        <v>46111400</v>
      </c>
      <c r="AB100" s="75">
        <f>D100-AA100</f>
        <v>384600</v>
      </c>
      <c r="AC100" s="80">
        <f t="shared" si="23"/>
        <v>99.172832071576039</v>
      </c>
      <c r="AD100" s="72" t="s">
        <v>71</v>
      </c>
    </row>
    <row r="101" spans="1:34" s="135" customFormat="1" ht="12.75">
      <c r="A101" s="73"/>
      <c r="B101" s="138" t="s">
        <v>169</v>
      </c>
      <c r="C101" s="73"/>
      <c r="D101" s="140">
        <v>12496000</v>
      </c>
      <c r="E101" s="69"/>
      <c r="F101" s="69"/>
      <c r="G101" s="69"/>
      <c r="H101" s="69"/>
      <c r="I101" s="69">
        <v>360000</v>
      </c>
      <c r="J101" s="69"/>
      <c r="K101" s="69">
        <v>3129600</v>
      </c>
      <c r="L101" s="69">
        <v>8999500</v>
      </c>
      <c r="M101" s="69"/>
      <c r="N101" s="69"/>
      <c r="O101" s="69"/>
      <c r="P101" s="69"/>
      <c r="Q101" s="69"/>
      <c r="R101" s="69"/>
      <c r="S101" s="69"/>
      <c r="T101" s="69"/>
      <c r="U101" s="69"/>
      <c r="V101" s="69"/>
      <c r="W101" s="69"/>
      <c r="X101" s="69"/>
      <c r="Y101" s="69"/>
      <c r="Z101" s="69"/>
      <c r="AA101" s="69">
        <f t="shared" si="27"/>
        <v>12489100</v>
      </c>
      <c r="AB101" s="75">
        <f t="shared" si="24"/>
        <v>6900</v>
      </c>
      <c r="AC101" s="80">
        <f t="shared" si="23"/>
        <v>99.944782330345717</v>
      </c>
      <c r="AD101" s="72" t="s">
        <v>71</v>
      </c>
    </row>
    <row r="102" spans="1:34" s="135" customFormat="1" ht="12.75">
      <c r="A102" s="73"/>
      <c r="B102" s="138" t="s">
        <v>170</v>
      </c>
      <c r="C102" s="73"/>
      <c r="D102" s="140">
        <v>34000000</v>
      </c>
      <c r="E102" s="69"/>
      <c r="F102" s="69"/>
      <c r="G102" s="69">
        <v>867300</v>
      </c>
      <c r="H102" s="69">
        <v>870000</v>
      </c>
      <c r="I102" s="69"/>
      <c r="J102" s="69">
        <v>1388500</v>
      </c>
      <c r="K102" s="69"/>
      <c r="L102" s="69"/>
      <c r="M102" s="69">
        <v>26874000</v>
      </c>
      <c r="N102" s="69">
        <v>3622500</v>
      </c>
      <c r="O102" s="69"/>
      <c r="P102" s="69"/>
      <c r="Q102" s="69"/>
      <c r="R102" s="69"/>
      <c r="S102" s="69"/>
      <c r="T102" s="69"/>
      <c r="U102" s="69"/>
      <c r="V102" s="69"/>
      <c r="W102" s="69"/>
      <c r="X102" s="69"/>
      <c r="Y102" s="69"/>
      <c r="Z102" s="69"/>
      <c r="AA102" s="69">
        <f t="shared" si="27"/>
        <v>33622300</v>
      </c>
      <c r="AB102" s="75">
        <f t="shared" si="24"/>
        <v>377700</v>
      </c>
      <c r="AC102" s="80">
        <f t="shared" si="23"/>
        <v>98.889117647058825</v>
      </c>
      <c r="AD102" s="72" t="s">
        <v>71</v>
      </c>
    </row>
    <row r="103" spans="1:34" s="135" customFormat="1" ht="12.75">
      <c r="A103" s="73"/>
      <c r="B103" s="77"/>
      <c r="C103" s="73"/>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75"/>
      <c r="AC103" s="80"/>
      <c r="AD103" s="72"/>
    </row>
    <row r="104" spans="1:34" s="135" customFormat="1" ht="12.75">
      <c r="A104" s="95" t="s">
        <v>83</v>
      </c>
      <c r="B104" s="96" t="s">
        <v>84</v>
      </c>
      <c r="C104" s="62"/>
      <c r="D104" s="81">
        <f t="shared" ref="D104:AA104" si="28">D106+D111+D117+D131</f>
        <v>290050000</v>
      </c>
      <c r="E104" s="81">
        <f t="shared" si="28"/>
        <v>0</v>
      </c>
      <c r="F104" s="81">
        <f t="shared" si="28"/>
        <v>0</v>
      </c>
      <c r="G104" s="81">
        <f t="shared" si="28"/>
        <v>876000</v>
      </c>
      <c r="H104" s="81">
        <f t="shared" si="28"/>
        <v>0</v>
      </c>
      <c r="I104" s="81">
        <f t="shared" si="28"/>
        <v>0</v>
      </c>
      <c r="J104" s="81">
        <f t="shared" si="28"/>
        <v>0</v>
      </c>
      <c r="K104" s="81">
        <f t="shared" si="28"/>
        <v>0</v>
      </c>
      <c r="L104" s="81">
        <f t="shared" si="28"/>
        <v>0</v>
      </c>
      <c r="M104" s="81">
        <f t="shared" si="28"/>
        <v>0</v>
      </c>
      <c r="N104" s="81">
        <f t="shared" si="28"/>
        <v>55690052</v>
      </c>
      <c r="O104" s="81">
        <f t="shared" si="28"/>
        <v>0</v>
      </c>
      <c r="P104" s="81">
        <f t="shared" si="28"/>
        <v>0</v>
      </c>
      <c r="Q104" s="81" t="e">
        <f t="shared" si="28"/>
        <v>#REF!</v>
      </c>
      <c r="R104" s="81" t="e">
        <f t="shared" si="28"/>
        <v>#REF!</v>
      </c>
      <c r="S104" s="81" t="e">
        <f t="shared" si="28"/>
        <v>#REF!</v>
      </c>
      <c r="T104" s="81" t="e">
        <f t="shared" si="28"/>
        <v>#REF!</v>
      </c>
      <c r="U104" s="81" t="e">
        <f t="shared" si="28"/>
        <v>#REF!</v>
      </c>
      <c r="V104" s="81" t="e">
        <f t="shared" si="28"/>
        <v>#REF!</v>
      </c>
      <c r="W104" s="81" t="e">
        <f t="shared" si="28"/>
        <v>#REF!</v>
      </c>
      <c r="X104" s="81" t="e">
        <f t="shared" si="28"/>
        <v>#REF!</v>
      </c>
      <c r="Y104" s="81" t="e">
        <f t="shared" si="28"/>
        <v>#REF!</v>
      </c>
      <c r="Z104" s="81" t="e">
        <f t="shared" si="28"/>
        <v>#REF!</v>
      </c>
      <c r="AA104" s="81">
        <f t="shared" si="28"/>
        <v>56566052</v>
      </c>
      <c r="AB104" s="81">
        <f>D104-AA104</f>
        <v>233483948</v>
      </c>
      <c r="AC104" s="158">
        <f>AA104/D104*100</f>
        <v>19.502172728839856</v>
      </c>
      <c r="AD104" s="65" t="s">
        <v>71</v>
      </c>
    </row>
    <row r="105" spans="1:34" s="135" customFormat="1" ht="12.75">
      <c r="A105" s="97" t="s">
        <v>72</v>
      </c>
      <c r="B105" s="98" t="s">
        <v>85</v>
      </c>
      <c r="C105" s="66"/>
      <c r="D105" s="99"/>
      <c r="E105" s="99"/>
      <c r="F105" s="99"/>
      <c r="G105" s="99"/>
      <c r="H105" s="99"/>
      <c r="I105" s="99"/>
      <c r="J105" s="99"/>
      <c r="K105" s="99"/>
      <c r="L105" s="99"/>
      <c r="M105" s="99"/>
      <c r="N105" s="99"/>
      <c r="O105" s="99"/>
      <c r="P105" s="99"/>
      <c r="Q105" s="100"/>
      <c r="R105" s="100"/>
      <c r="S105" s="100"/>
      <c r="T105" s="100"/>
      <c r="U105" s="100"/>
      <c r="V105" s="100"/>
      <c r="W105" s="100"/>
      <c r="X105" s="100"/>
      <c r="Y105" s="100"/>
      <c r="Z105" s="100"/>
      <c r="AA105" s="100"/>
      <c r="AB105" s="100"/>
      <c r="AC105" s="80"/>
      <c r="AD105" s="94"/>
    </row>
    <row r="106" spans="1:34" s="135" customFormat="1" ht="12.75">
      <c r="A106" s="159" t="s">
        <v>86</v>
      </c>
      <c r="B106" s="160" t="s">
        <v>75</v>
      </c>
      <c r="C106" s="145"/>
      <c r="D106" s="161">
        <f t="shared" ref="D106:P106" si="29">SUM(D107:D109)</f>
        <v>17950000</v>
      </c>
      <c r="E106" s="161">
        <f t="shared" si="29"/>
        <v>0</v>
      </c>
      <c r="F106" s="161">
        <f t="shared" si="29"/>
        <v>0</v>
      </c>
      <c r="G106" s="161">
        <f t="shared" si="29"/>
        <v>876000</v>
      </c>
      <c r="H106" s="161">
        <f t="shared" si="29"/>
        <v>0</v>
      </c>
      <c r="I106" s="161">
        <f t="shared" si="29"/>
        <v>0</v>
      </c>
      <c r="J106" s="161">
        <f t="shared" si="29"/>
        <v>0</v>
      </c>
      <c r="K106" s="161">
        <f t="shared" si="29"/>
        <v>0</v>
      </c>
      <c r="L106" s="161">
        <f t="shared" si="29"/>
        <v>0</v>
      </c>
      <c r="M106" s="161">
        <f t="shared" si="29"/>
        <v>0</v>
      </c>
      <c r="N106" s="161">
        <f t="shared" si="29"/>
        <v>5873000</v>
      </c>
      <c r="O106" s="161">
        <f t="shared" si="29"/>
        <v>0</v>
      </c>
      <c r="P106" s="161">
        <f t="shared" si="29"/>
        <v>0</v>
      </c>
      <c r="Q106" s="99" t="e">
        <f>SUM(#REF!)</f>
        <v>#REF!</v>
      </c>
      <c r="R106" s="99" t="e">
        <f>SUM(#REF!)</f>
        <v>#REF!</v>
      </c>
      <c r="S106" s="99" t="e">
        <f>SUM(#REF!)</f>
        <v>#REF!</v>
      </c>
      <c r="T106" s="99" t="e">
        <f>SUM(#REF!)</f>
        <v>#REF!</v>
      </c>
      <c r="U106" s="99" t="e">
        <f>SUM(#REF!)</f>
        <v>#REF!</v>
      </c>
      <c r="V106" s="99" t="e">
        <f>SUM(#REF!)</f>
        <v>#REF!</v>
      </c>
      <c r="W106" s="99" t="e">
        <f>SUM(#REF!)</f>
        <v>#REF!</v>
      </c>
      <c r="X106" s="99" t="e">
        <f>SUM(#REF!)</f>
        <v>#REF!</v>
      </c>
      <c r="Y106" s="99" t="e">
        <f>SUM(#REF!)</f>
        <v>#REF!</v>
      </c>
      <c r="Z106" s="99" t="e">
        <f>SUM(#REF!)</f>
        <v>#REF!</v>
      </c>
      <c r="AA106" s="161">
        <f>SUM(AA107:AA109)</f>
        <v>6749000</v>
      </c>
      <c r="AB106" s="161">
        <f>D106-AA106</f>
        <v>11201000</v>
      </c>
      <c r="AC106" s="71">
        <f>AA106/D106*100</f>
        <v>37.598885793871865</v>
      </c>
      <c r="AD106" s="152" t="s">
        <v>71</v>
      </c>
    </row>
    <row r="107" spans="1:34" s="135" customFormat="1" ht="25.5">
      <c r="A107" s="101"/>
      <c r="B107" s="162" t="s">
        <v>171</v>
      </c>
      <c r="C107" s="68"/>
      <c r="D107" s="163">
        <v>4800000</v>
      </c>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c r="AA107" s="103">
        <f>SUM(E107:P107)</f>
        <v>0</v>
      </c>
      <c r="AB107" s="103">
        <f t="shared" ref="AB107:AB133" si="30">D107-AA107</f>
        <v>4800000</v>
      </c>
      <c r="AC107" s="80">
        <f>AA107/D107*100</f>
        <v>0</v>
      </c>
      <c r="AD107" s="72" t="s">
        <v>71</v>
      </c>
    </row>
    <row r="108" spans="1:34" s="135" customFormat="1" ht="12.75">
      <c r="A108" s="101"/>
      <c r="B108" s="162" t="s">
        <v>172</v>
      </c>
      <c r="C108" s="68"/>
      <c r="D108" s="163">
        <v>6400000</v>
      </c>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c r="AA108" s="103">
        <f>SUM(E108:P108)</f>
        <v>0</v>
      </c>
      <c r="AB108" s="103">
        <f t="shared" si="30"/>
        <v>6400000</v>
      </c>
      <c r="AC108" s="80">
        <f>AA108/D108*100</f>
        <v>0</v>
      </c>
      <c r="AD108" s="72" t="s">
        <v>71</v>
      </c>
    </row>
    <row r="109" spans="1:34" s="135" customFormat="1" ht="12.75">
      <c r="A109" s="101"/>
      <c r="B109" s="162" t="s">
        <v>173</v>
      </c>
      <c r="C109" s="68"/>
      <c r="D109" s="163">
        <v>6750000</v>
      </c>
      <c r="E109" s="103"/>
      <c r="F109" s="103"/>
      <c r="G109" s="103">
        <v>876000</v>
      </c>
      <c r="H109" s="103"/>
      <c r="I109" s="103"/>
      <c r="J109" s="103"/>
      <c r="K109" s="103"/>
      <c r="L109" s="103"/>
      <c r="M109" s="103"/>
      <c r="N109" s="103">
        <v>5873000</v>
      </c>
      <c r="O109" s="103"/>
      <c r="P109" s="103"/>
      <c r="Q109" s="103"/>
      <c r="R109" s="103"/>
      <c r="S109" s="103"/>
      <c r="T109" s="103"/>
      <c r="U109" s="103"/>
      <c r="V109" s="103"/>
      <c r="W109" s="103"/>
      <c r="X109" s="103"/>
      <c r="Y109" s="103"/>
      <c r="Z109" s="103"/>
      <c r="AA109" s="103">
        <f>SUM(E109:P109)</f>
        <v>6749000</v>
      </c>
      <c r="AB109" s="103">
        <f t="shared" si="30"/>
        <v>1000</v>
      </c>
      <c r="AC109" s="80">
        <f>AA109/D109*100</f>
        <v>99.985185185185188</v>
      </c>
      <c r="AD109" s="72" t="s">
        <v>71</v>
      </c>
    </row>
    <row r="110" spans="1:34" s="131" customFormat="1" ht="12.75">
      <c r="A110" s="106"/>
      <c r="B110" s="107"/>
      <c r="C110" s="68"/>
      <c r="D110" s="75"/>
      <c r="E110" s="75"/>
      <c r="F110" s="75"/>
      <c r="G110" s="75"/>
      <c r="H110" s="75"/>
      <c r="I110" s="75"/>
      <c r="J110" s="75"/>
      <c r="K110" s="75"/>
      <c r="L110" s="75"/>
      <c r="M110" s="75"/>
      <c r="N110" s="75"/>
      <c r="O110" s="75"/>
      <c r="P110" s="75"/>
      <c r="Q110" s="75"/>
      <c r="R110" s="75"/>
      <c r="S110" s="75"/>
      <c r="T110" s="79"/>
      <c r="U110" s="79"/>
      <c r="V110" s="79"/>
      <c r="W110" s="79"/>
      <c r="X110" s="79"/>
      <c r="Y110" s="79"/>
      <c r="Z110" s="79"/>
      <c r="AA110" s="103"/>
      <c r="AB110" s="103"/>
      <c r="AC110" s="80"/>
      <c r="AD110" s="72"/>
      <c r="AH110" s="155"/>
    </row>
    <row r="111" spans="1:34" s="135" customFormat="1" ht="12.75">
      <c r="A111" s="159">
        <v>525113</v>
      </c>
      <c r="B111" s="160" t="s">
        <v>74</v>
      </c>
      <c r="C111" s="145"/>
      <c r="D111" s="161">
        <f>SUM(D112:D115)</f>
        <v>152400000</v>
      </c>
      <c r="E111" s="161">
        <f t="shared" ref="E111:Z111" si="31">SUM(E112:E115)</f>
        <v>0</v>
      </c>
      <c r="F111" s="161">
        <f t="shared" si="31"/>
        <v>0</v>
      </c>
      <c r="G111" s="161">
        <f t="shared" si="31"/>
        <v>0</v>
      </c>
      <c r="H111" s="161">
        <f t="shared" si="31"/>
        <v>0</v>
      </c>
      <c r="I111" s="161">
        <f t="shared" si="31"/>
        <v>0</v>
      </c>
      <c r="J111" s="161">
        <f t="shared" si="31"/>
        <v>0</v>
      </c>
      <c r="K111" s="161">
        <f t="shared" si="31"/>
        <v>0</v>
      </c>
      <c r="L111" s="161">
        <f t="shared" si="31"/>
        <v>0</v>
      </c>
      <c r="M111" s="161">
        <f t="shared" si="31"/>
        <v>0</v>
      </c>
      <c r="N111" s="161">
        <f t="shared" si="31"/>
        <v>49817052</v>
      </c>
      <c r="O111" s="161">
        <f t="shared" si="31"/>
        <v>0</v>
      </c>
      <c r="P111" s="161">
        <f t="shared" si="31"/>
        <v>0</v>
      </c>
      <c r="Q111" s="161">
        <f t="shared" si="31"/>
        <v>0</v>
      </c>
      <c r="R111" s="161">
        <f t="shared" si="31"/>
        <v>0</v>
      </c>
      <c r="S111" s="161">
        <f t="shared" si="31"/>
        <v>0</v>
      </c>
      <c r="T111" s="161">
        <f t="shared" si="31"/>
        <v>0</v>
      </c>
      <c r="U111" s="161">
        <f t="shared" si="31"/>
        <v>0</v>
      </c>
      <c r="V111" s="161">
        <f t="shared" si="31"/>
        <v>0</v>
      </c>
      <c r="W111" s="161">
        <f t="shared" si="31"/>
        <v>0</v>
      </c>
      <c r="X111" s="161">
        <f t="shared" si="31"/>
        <v>0</v>
      </c>
      <c r="Y111" s="161">
        <f t="shared" si="31"/>
        <v>0</v>
      </c>
      <c r="Z111" s="161">
        <f t="shared" si="31"/>
        <v>0</v>
      </c>
      <c r="AA111" s="161">
        <f>SUM(AA112:AA115)</f>
        <v>49817052</v>
      </c>
      <c r="AB111" s="99">
        <f t="shared" si="30"/>
        <v>102582948</v>
      </c>
      <c r="AC111" s="71">
        <f>AA111/D111*100</f>
        <v>32.688354330708663</v>
      </c>
      <c r="AD111" s="152" t="s">
        <v>71</v>
      </c>
    </row>
    <row r="112" spans="1:34" s="135" customFormat="1" ht="12.75">
      <c r="A112" s="106"/>
      <c r="B112" s="162" t="s">
        <v>174</v>
      </c>
      <c r="C112" s="68"/>
      <c r="D112" s="163">
        <v>37200000</v>
      </c>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f>SUM(E112:P112)</f>
        <v>0</v>
      </c>
      <c r="AB112" s="103">
        <f t="shared" si="30"/>
        <v>37200000</v>
      </c>
      <c r="AC112" s="80">
        <f>AA112/D112*100</f>
        <v>0</v>
      </c>
      <c r="AD112" s="72" t="s">
        <v>71</v>
      </c>
    </row>
    <row r="113" spans="1:30" s="135" customFormat="1" ht="12.75">
      <c r="A113" s="106"/>
      <c r="B113" s="162" t="s">
        <v>175</v>
      </c>
      <c r="C113" s="68"/>
      <c r="D113" s="163">
        <v>37200000</v>
      </c>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c r="AA113" s="103">
        <f>SUM(E113:P113)</f>
        <v>0</v>
      </c>
      <c r="AB113" s="103">
        <f t="shared" si="30"/>
        <v>37200000</v>
      </c>
      <c r="AC113" s="80">
        <f>AA113/D113*100</f>
        <v>0</v>
      </c>
      <c r="AD113" s="72" t="s">
        <v>71</v>
      </c>
    </row>
    <row r="114" spans="1:30" s="135" customFormat="1" ht="25.5">
      <c r="A114" s="106"/>
      <c r="B114" s="162" t="s">
        <v>176</v>
      </c>
      <c r="C114" s="68"/>
      <c r="D114" s="163">
        <v>30000000</v>
      </c>
      <c r="E114" s="103"/>
      <c r="F114" s="103"/>
      <c r="G114" s="103"/>
      <c r="H114" s="103"/>
      <c r="I114" s="103"/>
      <c r="J114" s="103"/>
      <c r="K114" s="103"/>
      <c r="L114" s="103"/>
      <c r="M114" s="103"/>
      <c r="N114" s="103">
        <v>13200000</v>
      </c>
      <c r="O114" s="103"/>
      <c r="P114" s="103"/>
      <c r="Q114" s="103"/>
      <c r="R114" s="103"/>
      <c r="S114" s="103"/>
      <c r="T114" s="103"/>
      <c r="U114" s="103"/>
      <c r="V114" s="103"/>
      <c r="W114" s="103"/>
      <c r="X114" s="103"/>
      <c r="Y114" s="103"/>
      <c r="Z114" s="103"/>
      <c r="AA114" s="103">
        <f>SUM(E114:P114)</f>
        <v>13200000</v>
      </c>
      <c r="AB114" s="103">
        <f t="shared" si="30"/>
        <v>16800000</v>
      </c>
      <c r="AC114" s="80">
        <f>AA114/D114*100</f>
        <v>44</v>
      </c>
      <c r="AD114" s="72" t="s">
        <v>71</v>
      </c>
    </row>
    <row r="115" spans="1:30" s="135" customFormat="1" ht="25.5">
      <c r="A115" s="106"/>
      <c r="B115" s="162" t="s">
        <v>177</v>
      </c>
      <c r="C115" s="68"/>
      <c r="D115" s="163">
        <v>48000000</v>
      </c>
      <c r="E115" s="103"/>
      <c r="F115" s="103"/>
      <c r="G115" s="103"/>
      <c r="H115" s="103"/>
      <c r="I115" s="103"/>
      <c r="J115" s="103"/>
      <c r="K115" s="103"/>
      <c r="L115" s="103"/>
      <c r="M115" s="103"/>
      <c r="N115" s="103">
        <v>36617052</v>
      </c>
      <c r="O115" s="103"/>
      <c r="P115" s="103"/>
      <c r="Q115" s="103"/>
      <c r="R115" s="103"/>
      <c r="S115" s="103"/>
      <c r="T115" s="103"/>
      <c r="U115" s="103"/>
      <c r="V115" s="103"/>
      <c r="W115" s="103"/>
      <c r="X115" s="103"/>
      <c r="Y115" s="103"/>
      <c r="Z115" s="103"/>
      <c r="AA115" s="103">
        <f>SUM(E115:P115)</f>
        <v>36617052</v>
      </c>
      <c r="AB115" s="103">
        <f t="shared" si="30"/>
        <v>11382948</v>
      </c>
      <c r="AC115" s="80">
        <f>AA115/D115*100</f>
        <v>76.285524999999993</v>
      </c>
      <c r="AD115" s="72" t="s">
        <v>71</v>
      </c>
    </row>
    <row r="116" spans="1:30" s="135" customFormat="1" ht="12.75">
      <c r="A116" s="106"/>
      <c r="B116" s="105"/>
      <c r="C116" s="68"/>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c r="AA116" s="103"/>
      <c r="AB116" s="103"/>
      <c r="AC116" s="80"/>
      <c r="AD116" s="72"/>
    </row>
    <row r="117" spans="1:30" s="153" customFormat="1" ht="12.75">
      <c r="A117" s="159">
        <v>525115</v>
      </c>
      <c r="B117" s="160" t="s">
        <v>80</v>
      </c>
      <c r="C117" s="145"/>
      <c r="D117" s="161">
        <f t="shared" ref="D117:P117" si="32">SUM(D118:D129)</f>
        <v>84000000</v>
      </c>
      <c r="E117" s="161">
        <f t="shared" si="32"/>
        <v>0</v>
      </c>
      <c r="F117" s="161">
        <f t="shared" si="32"/>
        <v>0</v>
      </c>
      <c r="G117" s="161">
        <f t="shared" si="32"/>
        <v>0</v>
      </c>
      <c r="H117" s="161">
        <f t="shared" si="32"/>
        <v>0</v>
      </c>
      <c r="I117" s="161">
        <f t="shared" si="32"/>
        <v>0</v>
      </c>
      <c r="J117" s="161">
        <f t="shared" si="32"/>
        <v>0</v>
      </c>
      <c r="K117" s="161">
        <f t="shared" si="32"/>
        <v>0</v>
      </c>
      <c r="L117" s="161">
        <f t="shared" si="32"/>
        <v>0</v>
      </c>
      <c r="M117" s="161">
        <f t="shared" si="32"/>
        <v>0</v>
      </c>
      <c r="N117" s="161">
        <f t="shared" si="32"/>
        <v>0</v>
      </c>
      <c r="O117" s="161">
        <f t="shared" si="32"/>
        <v>0</v>
      </c>
      <c r="P117" s="161">
        <f t="shared" si="32"/>
        <v>0</v>
      </c>
      <c r="Q117" s="161" t="e">
        <f>#REF!</f>
        <v>#REF!</v>
      </c>
      <c r="R117" s="161" t="e">
        <f>#REF!</f>
        <v>#REF!</v>
      </c>
      <c r="S117" s="161" t="e">
        <f>#REF!</f>
        <v>#REF!</v>
      </c>
      <c r="T117" s="161" t="e">
        <f>#REF!</f>
        <v>#REF!</v>
      </c>
      <c r="U117" s="161" t="e">
        <f>#REF!</f>
        <v>#REF!</v>
      </c>
      <c r="V117" s="161" t="e">
        <f>#REF!</f>
        <v>#REF!</v>
      </c>
      <c r="W117" s="161" t="e">
        <f>#REF!</f>
        <v>#REF!</v>
      </c>
      <c r="X117" s="161" t="e">
        <f>#REF!</f>
        <v>#REF!</v>
      </c>
      <c r="Y117" s="161" t="e">
        <f>#REF!</f>
        <v>#REF!</v>
      </c>
      <c r="Z117" s="161" t="e">
        <f>#REF!</f>
        <v>#REF!</v>
      </c>
      <c r="AA117" s="161">
        <f>SUM(AA118:AA129)</f>
        <v>0</v>
      </c>
      <c r="AB117" s="99">
        <f>D117-AA117</f>
        <v>84000000</v>
      </c>
      <c r="AC117" s="71">
        <f>AA117/D117*100</f>
        <v>0</v>
      </c>
      <c r="AD117" s="152" t="s">
        <v>71</v>
      </c>
    </row>
    <row r="118" spans="1:30" s="153" customFormat="1" ht="12.75">
      <c r="A118" s="159"/>
      <c r="B118" s="162" t="s">
        <v>178</v>
      </c>
      <c r="C118" s="145"/>
      <c r="D118" s="163">
        <v>2400000</v>
      </c>
      <c r="E118" s="161"/>
      <c r="F118" s="161"/>
      <c r="G118" s="161"/>
      <c r="H118" s="161"/>
      <c r="I118" s="161"/>
      <c r="J118" s="161"/>
      <c r="K118" s="161"/>
      <c r="L118" s="161"/>
      <c r="M118" s="161"/>
      <c r="N118" s="161"/>
      <c r="O118" s="161"/>
      <c r="P118" s="161"/>
      <c r="Q118" s="161"/>
      <c r="R118" s="161"/>
      <c r="S118" s="161"/>
      <c r="T118" s="161"/>
      <c r="U118" s="161"/>
      <c r="V118" s="161"/>
      <c r="W118" s="161"/>
      <c r="X118" s="161"/>
      <c r="Y118" s="161"/>
      <c r="Z118" s="161"/>
      <c r="AA118" s="161">
        <f>SUM(E118:P118)</f>
        <v>0</v>
      </c>
      <c r="AB118" s="103">
        <f t="shared" si="30"/>
        <v>2400000</v>
      </c>
      <c r="AC118" s="80">
        <f t="shared" ref="AC118:AC132" si="33">AA118/D118*100</f>
        <v>0</v>
      </c>
      <c r="AD118" s="152" t="s">
        <v>71</v>
      </c>
    </row>
    <row r="119" spans="1:30" s="153" customFormat="1" ht="12.75">
      <c r="A119" s="159"/>
      <c r="B119" s="164" t="s">
        <v>179</v>
      </c>
      <c r="C119" s="145"/>
      <c r="D119" s="163">
        <v>1600000</v>
      </c>
      <c r="E119" s="161"/>
      <c r="F119" s="161"/>
      <c r="G119" s="161"/>
      <c r="H119" s="161"/>
      <c r="I119" s="161"/>
      <c r="J119" s="161"/>
      <c r="K119" s="161"/>
      <c r="L119" s="161"/>
      <c r="M119" s="161"/>
      <c r="N119" s="161"/>
      <c r="O119" s="161"/>
      <c r="P119" s="161"/>
      <c r="Q119" s="161"/>
      <c r="R119" s="161"/>
      <c r="S119" s="161"/>
      <c r="T119" s="161"/>
      <c r="U119" s="161"/>
      <c r="V119" s="161"/>
      <c r="W119" s="161"/>
      <c r="X119" s="161"/>
      <c r="Y119" s="161"/>
      <c r="Z119" s="161"/>
      <c r="AA119" s="161">
        <f t="shared" ref="AA119:AA129" si="34">SUM(E119:P119)</f>
        <v>0</v>
      </c>
      <c r="AB119" s="103">
        <f t="shared" si="30"/>
        <v>1600000</v>
      </c>
      <c r="AC119" s="80">
        <f t="shared" si="33"/>
        <v>0</v>
      </c>
      <c r="AD119" s="152" t="s">
        <v>71</v>
      </c>
    </row>
    <row r="120" spans="1:30" s="153" customFormat="1" ht="12.75">
      <c r="A120" s="159"/>
      <c r="B120" s="162" t="s">
        <v>180</v>
      </c>
      <c r="C120" s="145"/>
      <c r="D120" s="163">
        <v>2800000</v>
      </c>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c r="AA120" s="161">
        <f t="shared" si="34"/>
        <v>0</v>
      </c>
      <c r="AB120" s="103">
        <f t="shared" si="30"/>
        <v>2800000</v>
      </c>
      <c r="AC120" s="80">
        <f t="shared" si="33"/>
        <v>0</v>
      </c>
      <c r="AD120" s="152" t="s">
        <v>71</v>
      </c>
    </row>
    <row r="121" spans="1:30" s="153" customFormat="1" ht="12.75">
      <c r="A121" s="159"/>
      <c r="B121" s="162" t="s">
        <v>181</v>
      </c>
      <c r="C121" s="145"/>
      <c r="D121" s="163">
        <v>4000000</v>
      </c>
      <c r="E121" s="161"/>
      <c r="F121" s="161"/>
      <c r="G121" s="161"/>
      <c r="H121" s="161"/>
      <c r="I121" s="161"/>
      <c r="J121" s="161"/>
      <c r="K121" s="161"/>
      <c r="L121" s="161"/>
      <c r="M121" s="161"/>
      <c r="N121" s="161"/>
      <c r="O121" s="161"/>
      <c r="P121" s="161"/>
      <c r="Q121" s="161"/>
      <c r="R121" s="161"/>
      <c r="S121" s="161"/>
      <c r="T121" s="161"/>
      <c r="U121" s="161"/>
      <c r="V121" s="161"/>
      <c r="W121" s="161"/>
      <c r="X121" s="161"/>
      <c r="Y121" s="161"/>
      <c r="Z121" s="161"/>
      <c r="AA121" s="161">
        <f t="shared" si="34"/>
        <v>0</v>
      </c>
      <c r="AB121" s="103">
        <f t="shared" si="30"/>
        <v>4000000</v>
      </c>
      <c r="AC121" s="80">
        <f t="shared" si="33"/>
        <v>0</v>
      </c>
      <c r="AD121" s="152" t="s">
        <v>71</v>
      </c>
    </row>
    <row r="122" spans="1:30" s="153" customFormat="1" ht="12.75">
      <c r="A122" s="159"/>
      <c r="B122" s="162" t="s">
        <v>182</v>
      </c>
      <c r="C122" s="145"/>
      <c r="D122" s="163">
        <v>3600000</v>
      </c>
      <c r="E122" s="161"/>
      <c r="F122" s="161"/>
      <c r="G122" s="161"/>
      <c r="H122" s="161"/>
      <c r="I122" s="161"/>
      <c r="J122" s="161"/>
      <c r="K122" s="161"/>
      <c r="L122" s="161"/>
      <c r="M122" s="161"/>
      <c r="N122" s="161"/>
      <c r="O122" s="161"/>
      <c r="P122" s="161"/>
      <c r="Q122" s="161"/>
      <c r="R122" s="161"/>
      <c r="S122" s="161"/>
      <c r="T122" s="161"/>
      <c r="U122" s="161"/>
      <c r="V122" s="161"/>
      <c r="W122" s="161"/>
      <c r="X122" s="161"/>
      <c r="Y122" s="161"/>
      <c r="Z122" s="161"/>
      <c r="AA122" s="161">
        <f t="shared" si="34"/>
        <v>0</v>
      </c>
      <c r="AB122" s="103">
        <f t="shared" si="30"/>
        <v>3600000</v>
      </c>
      <c r="AC122" s="80">
        <f t="shared" si="33"/>
        <v>0</v>
      </c>
      <c r="AD122" s="152" t="s">
        <v>71</v>
      </c>
    </row>
    <row r="123" spans="1:30" s="153" customFormat="1" ht="12.75">
      <c r="A123" s="159"/>
      <c r="B123" s="162" t="s">
        <v>183</v>
      </c>
      <c r="C123" s="145"/>
      <c r="D123" s="163">
        <v>2400000</v>
      </c>
      <c r="E123" s="161"/>
      <c r="F123" s="161"/>
      <c r="G123" s="161"/>
      <c r="H123" s="161"/>
      <c r="I123" s="161"/>
      <c r="J123" s="161"/>
      <c r="K123" s="161"/>
      <c r="L123" s="161"/>
      <c r="M123" s="161"/>
      <c r="N123" s="161"/>
      <c r="O123" s="161"/>
      <c r="P123" s="161"/>
      <c r="Q123" s="161"/>
      <c r="R123" s="161"/>
      <c r="S123" s="161"/>
      <c r="T123" s="161"/>
      <c r="U123" s="161"/>
      <c r="V123" s="161"/>
      <c r="W123" s="161"/>
      <c r="X123" s="161"/>
      <c r="Y123" s="161"/>
      <c r="Z123" s="161"/>
      <c r="AA123" s="161">
        <f t="shared" si="34"/>
        <v>0</v>
      </c>
      <c r="AB123" s="103">
        <f t="shared" si="30"/>
        <v>2400000</v>
      </c>
      <c r="AC123" s="80">
        <f t="shared" si="33"/>
        <v>0</v>
      </c>
      <c r="AD123" s="152" t="s">
        <v>71</v>
      </c>
    </row>
    <row r="124" spans="1:30" s="153" customFormat="1" ht="12.75">
      <c r="A124" s="159"/>
      <c r="B124" s="162" t="s">
        <v>184</v>
      </c>
      <c r="C124" s="145"/>
      <c r="D124" s="163">
        <v>24000000</v>
      </c>
      <c r="E124" s="161"/>
      <c r="F124" s="161"/>
      <c r="G124" s="161"/>
      <c r="H124" s="161"/>
      <c r="I124" s="161"/>
      <c r="J124" s="161"/>
      <c r="K124" s="161"/>
      <c r="L124" s="161"/>
      <c r="M124" s="161"/>
      <c r="N124" s="161"/>
      <c r="O124" s="161"/>
      <c r="P124" s="161"/>
      <c r="Q124" s="161"/>
      <c r="R124" s="161"/>
      <c r="S124" s="161"/>
      <c r="T124" s="161"/>
      <c r="U124" s="161"/>
      <c r="V124" s="161"/>
      <c r="W124" s="161"/>
      <c r="X124" s="161"/>
      <c r="Y124" s="161"/>
      <c r="Z124" s="161"/>
      <c r="AA124" s="161">
        <f t="shared" si="34"/>
        <v>0</v>
      </c>
      <c r="AB124" s="103">
        <f t="shared" si="30"/>
        <v>24000000</v>
      </c>
      <c r="AC124" s="80">
        <f t="shared" si="33"/>
        <v>0</v>
      </c>
      <c r="AD124" s="152" t="s">
        <v>71</v>
      </c>
    </row>
    <row r="125" spans="1:30" s="153" customFormat="1" ht="12.75">
      <c r="A125" s="159"/>
      <c r="B125" s="162" t="s">
        <v>185</v>
      </c>
      <c r="C125" s="145"/>
      <c r="D125" s="163">
        <v>16800000</v>
      </c>
      <c r="E125" s="161"/>
      <c r="F125" s="161"/>
      <c r="G125" s="161"/>
      <c r="H125" s="161"/>
      <c r="I125" s="161"/>
      <c r="J125" s="161"/>
      <c r="K125" s="161"/>
      <c r="L125" s="161"/>
      <c r="M125" s="161"/>
      <c r="N125" s="161"/>
      <c r="O125" s="161"/>
      <c r="P125" s="161"/>
      <c r="Q125" s="161"/>
      <c r="R125" s="161"/>
      <c r="S125" s="161"/>
      <c r="T125" s="161"/>
      <c r="U125" s="161"/>
      <c r="V125" s="161"/>
      <c r="W125" s="161"/>
      <c r="X125" s="161"/>
      <c r="Y125" s="161"/>
      <c r="Z125" s="161"/>
      <c r="AA125" s="161">
        <f t="shared" si="34"/>
        <v>0</v>
      </c>
      <c r="AB125" s="103">
        <f t="shared" si="30"/>
        <v>16800000</v>
      </c>
      <c r="AC125" s="80">
        <f t="shared" si="33"/>
        <v>0</v>
      </c>
      <c r="AD125" s="152" t="s">
        <v>71</v>
      </c>
    </row>
    <row r="126" spans="1:30" s="153" customFormat="1" ht="25.5">
      <c r="A126" s="159"/>
      <c r="B126" s="162" t="s">
        <v>186</v>
      </c>
      <c r="C126" s="145"/>
      <c r="D126" s="163">
        <v>3600000</v>
      </c>
      <c r="E126" s="161"/>
      <c r="F126" s="161"/>
      <c r="G126" s="161"/>
      <c r="H126" s="161"/>
      <c r="I126" s="161"/>
      <c r="J126" s="161"/>
      <c r="K126" s="161"/>
      <c r="L126" s="161"/>
      <c r="M126" s="161"/>
      <c r="N126" s="161"/>
      <c r="O126" s="161"/>
      <c r="P126" s="161"/>
      <c r="Q126" s="161"/>
      <c r="R126" s="161"/>
      <c r="S126" s="161"/>
      <c r="T126" s="161"/>
      <c r="U126" s="161"/>
      <c r="V126" s="161"/>
      <c r="W126" s="161"/>
      <c r="X126" s="161"/>
      <c r="Y126" s="161"/>
      <c r="Z126" s="161"/>
      <c r="AA126" s="161">
        <f t="shared" si="34"/>
        <v>0</v>
      </c>
      <c r="AB126" s="103">
        <f t="shared" si="30"/>
        <v>3600000</v>
      </c>
      <c r="AC126" s="80">
        <f t="shared" si="33"/>
        <v>0</v>
      </c>
      <c r="AD126" s="152" t="s">
        <v>71</v>
      </c>
    </row>
    <row r="127" spans="1:30" s="153" customFormat="1" ht="25.5">
      <c r="A127" s="159"/>
      <c r="B127" s="162" t="s">
        <v>187</v>
      </c>
      <c r="C127" s="145"/>
      <c r="D127" s="163">
        <v>2400000</v>
      </c>
      <c r="E127" s="161"/>
      <c r="F127" s="161"/>
      <c r="G127" s="161"/>
      <c r="H127" s="161"/>
      <c r="I127" s="161"/>
      <c r="J127" s="161"/>
      <c r="K127" s="161"/>
      <c r="L127" s="161"/>
      <c r="M127" s="161"/>
      <c r="N127" s="161"/>
      <c r="O127" s="161"/>
      <c r="P127" s="161"/>
      <c r="Q127" s="161"/>
      <c r="R127" s="161"/>
      <c r="S127" s="161"/>
      <c r="T127" s="161"/>
      <c r="U127" s="161"/>
      <c r="V127" s="161"/>
      <c r="W127" s="161"/>
      <c r="X127" s="161"/>
      <c r="Y127" s="161"/>
      <c r="Z127" s="161"/>
      <c r="AA127" s="161">
        <f t="shared" si="34"/>
        <v>0</v>
      </c>
      <c r="AB127" s="103">
        <f t="shared" si="30"/>
        <v>2400000</v>
      </c>
      <c r="AC127" s="80">
        <f t="shared" si="33"/>
        <v>0</v>
      </c>
      <c r="AD127" s="152" t="s">
        <v>71</v>
      </c>
    </row>
    <row r="128" spans="1:30" s="153" customFormat="1" ht="25.5">
      <c r="A128" s="159"/>
      <c r="B128" s="162" t="s">
        <v>188</v>
      </c>
      <c r="C128" s="145"/>
      <c r="D128" s="163">
        <v>8400000</v>
      </c>
      <c r="E128" s="161"/>
      <c r="F128" s="161"/>
      <c r="G128" s="161"/>
      <c r="H128" s="161"/>
      <c r="I128" s="161"/>
      <c r="J128" s="161"/>
      <c r="K128" s="161"/>
      <c r="L128" s="161"/>
      <c r="M128" s="161"/>
      <c r="N128" s="161"/>
      <c r="O128" s="161"/>
      <c r="P128" s="161"/>
      <c r="Q128" s="161"/>
      <c r="R128" s="161"/>
      <c r="S128" s="161"/>
      <c r="T128" s="161"/>
      <c r="U128" s="161"/>
      <c r="V128" s="161"/>
      <c r="W128" s="161"/>
      <c r="X128" s="161"/>
      <c r="Y128" s="161"/>
      <c r="Z128" s="161"/>
      <c r="AA128" s="161">
        <f t="shared" si="34"/>
        <v>0</v>
      </c>
      <c r="AB128" s="103">
        <f t="shared" si="30"/>
        <v>8400000</v>
      </c>
      <c r="AC128" s="80">
        <f t="shared" si="33"/>
        <v>0</v>
      </c>
      <c r="AD128" s="152" t="s">
        <v>71</v>
      </c>
    </row>
    <row r="129" spans="1:32" s="153" customFormat="1" ht="25.5">
      <c r="A129" s="159"/>
      <c r="B129" s="162" t="s">
        <v>189</v>
      </c>
      <c r="C129" s="145"/>
      <c r="D129" s="163">
        <v>12000000</v>
      </c>
      <c r="E129" s="161"/>
      <c r="F129" s="161"/>
      <c r="G129" s="161"/>
      <c r="H129" s="161"/>
      <c r="I129" s="161"/>
      <c r="J129" s="161"/>
      <c r="K129" s="161"/>
      <c r="L129" s="161"/>
      <c r="M129" s="161"/>
      <c r="N129" s="161"/>
      <c r="O129" s="161"/>
      <c r="P129" s="161"/>
      <c r="Q129" s="161"/>
      <c r="R129" s="161"/>
      <c r="S129" s="161"/>
      <c r="T129" s="161"/>
      <c r="U129" s="161"/>
      <c r="V129" s="161"/>
      <c r="W129" s="161"/>
      <c r="X129" s="161"/>
      <c r="Y129" s="161"/>
      <c r="Z129" s="161"/>
      <c r="AA129" s="161">
        <f t="shared" si="34"/>
        <v>0</v>
      </c>
      <c r="AB129" s="103">
        <f t="shared" si="30"/>
        <v>12000000</v>
      </c>
      <c r="AC129" s="80">
        <f t="shared" si="33"/>
        <v>0</v>
      </c>
      <c r="AD129" s="152" t="s">
        <v>71</v>
      </c>
    </row>
    <row r="130" spans="1:32" s="153" customFormat="1" ht="12.75">
      <c r="A130" s="159"/>
      <c r="B130" s="107"/>
      <c r="C130" s="145"/>
      <c r="D130" s="103"/>
      <c r="E130" s="161"/>
      <c r="F130" s="161"/>
      <c r="G130" s="161"/>
      <c r="H130" s="161"/>
      <c r="I130" s="161"/>
      <c r="J130" s="161"/>
      <c r="K130" s="161"/>
      <c r="L130" s="161"/>
      <c r="M130" s="161"/>
      <c r="N130" s="161"/>
      <c r="O130" s="161"/>
      <c r="P130" s="161"/>
      <c r="Q130" s="161"/>
      <c r="R130" s="161"/>
      <c r="S130" s="161"/>
      <c r="T130" s="161"/>
      <c r="U130" s="161"/>
      <c r="V130" s="161"/>
      <c r="W130" s="161"/>
      <c r="X130" s="161"/>
      <c r="Y130" s="161"/>
      <c r="Z130" s="161"/>
      <c r="AA130" s="161"/>
      <c r="AB130" s="103"/>
      <c r="AC130" s="80"/>
      <c r="AD130" s="152"/>
    </row>
    <row r="131" spans="1:32" s="153" customFormat="1" ht="25.5">
      <c r="A131" s="159">
        <v>525119</v>
      </c>
      <c r="B131" s="165" t="s">
        <v>81</v>
      </c>
      <c r="C131" s="145"/>
      <c r="D131" s="161">
        <f t="shared" ref="D131:P131" si="35">SUM(D132:D132)</f>
        <v>35700000</v>
      </c>
      <c r="E131" s="161">
        <f t="shared" si="35"/>
        <v>0</v>
      </c>
      <c r="F131" s="161">
        <f t="shared" si="35"/>
        <v>0</v>
      </c>
      <c r="G131" s="161">
        <f t="shared" si="35"/>
        <v>0</v>
      </c>
      <c r="H131" s="161">
        <f t="shared" si="35"/>
        <v>0</v>
      </c>
      <c r="I131" s="161">
        <f t="shared" si="35"/>
        <v>0</v>
      </c>
      <c r="J131" s="161">
        <f t="shared" si="35"/>
        <v>0</v>
      </c>
      <c r="K131" s="161">
        <f t="shared" si="35"/>
        <v>0</v>
      </c>
      <c r="L131" s="161">
        <f t="shared" si="35"/>
        <v>0</v>
      </c>
      <c r="M131" s="161">
        <f t="shared" si="35"/>
        <v>0</v>
      </c>
      <c r="N131" s="161">
        <f t="shared" si="35"/>
        <v>0</v>
      </c>
      <c r="O131" s="161">
        <f t="shared" si="35"/>
        <v>0</v>
      </c>
      <c r="P131" s="161">
        <f t="shared" si="35"/>
        <v>0</v>
      </c>
      <c r="Q131" s="161"/>
      <c r="R131" s="161"/>
      <c r="S131" s="161"/>
      <c r="T131" s="161"/>
      <c r="U131" s="161"/>
      <c r="V131" s="161"/>
      <c r="W131" s="161"/>
      <c r="X131" s="161"/>
      <c r="Y131" s="161"/>
      <c r="Z131" s="161"/>
      <c r="AA131" s="161">
        <f>SUM(AA132:AA132)</f>
        <v>0</v>
      </c>
      <c r="AB131" s="99">
        <f t="shared" si="30"/>
        <v>35700000</v>
      </c>
      <c r="AC131" s="71">
        <f t="shared" si="33"/>
        <v>0</v>
      </c>
      <c r="AD131" s="152" t="s">
        <v>71</v>
      </c>
    </row>
    <row r="132" spans="1:32" s="153" customFormat="1" ht="12.75">
      <c r="A132" s="159"/>
      <c r="B132" s="162" t="s">
        <v>190</v>
      </c>
      <c r="C132" s="145"/>
      <c r="D132" s="163">
        <v>35700000</v>
      </c>
      <c r="E132" s="161"/>
      <c r="F132" s="161"/>
      <c r="G132" s="161"/>
      <c r="H132" s="161"/>
      <c r="I132" s="161"/>
      <c r="J132" s="161"/>
      <c r="K132" s="161"/>
      <c r="L132" s="161"/>
      <c r="M132" s="161"/>
      <c r="N132" s="161"/>
      <c r="O132" s="161"/>
      <c r="P132" s="161"/>
      <c r="Q132" s="161"/>
      <c r="R132" s="161"/>
      <c r="S132" s="161"/>
      <c r="T132" s="161"/>
      <c r="U132" s="161"/>
      <c r="V132" s="161"/>
      <c r="W132" s="161"/>
      <c r="X132" s="161"/>
      <c r="Y132" s="161"/>
      <c r="Z132" s="161"/>
      <c r="AA132" s="161">
        <f>SUM(E132:P132)</f>
        <v>0</v>
      </c>
      <c r="AB132" s="103">
        <f t="shared" si="30"/>
        <v>35700000</v>
      </c>
      <c r="AC132" s="80">
        <f t="shared" si="33"/>
        <v>0</v>
      </c>
      <c r="AD132" s="152" t="s">
        <v>71</v>
      </c>
    </row>
    <row r="133" spans="1:32" s="153" customFormat="1" ht="12.75">
      <c r="A133" s="159"/>
      <c r="B133" s="107"/>
      <c r="C133" s="145"/>
      <c r="D133" s="103"/>
      <c r="E133" s="161"/>
      <c r="F133" s="161"/>
      <c r="G133" s="161"/>
      <c r="H133" s="161"/>
      <c r="I133" s="161"/>
      <c r="J133" s="161"/>
      <c r="K133" s="161"/>
      <c r="L133" s="161"/>
      <c r="M133" s="161"/>
      <c r="N133" s="161"/>
      <c r="O133" s="161"/>
      <c r="P133" s="161"/>
      <c r="Q133" s="161"/>
      <c r="R133" s="161"/>
      <c r="S133" s="161"/>
      <c r="T133" s="161"/>
      <c r="U133" s="161"/>
      <c r="V133" s="161"/>
      <c r="W133" s="161"/>
      <c r="X133" s="161"/>
      <c r="Y133" s="161"/>
      <c r="Z133" s="161"/>
      <c r="AA133" s="161"/>
      <c r="AB133" s="103">
        <f t="shared" si="30"/>
        <v>0</v>
      </c>
      <c r="AC133" s="80"/>
      <c r="AD133" s="152"/>
    </row>
    <row r="134" spans="1:32" s="135" customFormat="1" ht="12.75">
      <c r="A134" s="95" t="s">
        <v>87</v>
      </c>
      <c r="B134" s="96" t="s">
        <v>88</v>
      </c>
      <c r="C134" s="62"/>
      <c r="D134" s="109">
        <f t="shared" ref="D134:Z134" si="36">D136+D145+D153</f>
        <v>358300000</v>
      </c>
      <c r="E134" s="109">
        <f t="shared" si="36"/>
        <v>9625500</v>
      </c>
      <c r="F134" s="109">
        <f t="shared" si="36"/>
        <v>17997900</v>
      </c>
      <c r="G134" s="109">
        <f t="shared" si="36"/>
        <v>8475800</v>
      </c>
      <c r="H134" s="109">
        <f t="shared" si="36"/>
        <v>52990000</v>
      </c>
      <c r="I134" s="109">
        <f t="shared" si="36"/>
        <v>8600000</v>
      </c>
      <c r="J134" s="109">
        <f t="shared" si="36"/>
        <v>20660000</v>
      </c>
      <c r="K134" s="109">
        <f t="shared" si="36"/>
        <v>26100000</v>
      </c>
      <c r="L134" s="109">
        <f t="shared" si="36"/>
        <v>6150000</v>
      </c>
      <c r="M134" s="109">
        <f t="shared" si="36"/>
        <v>129000000</v>
      </c>
      <c r="N134" s="109">
        <f t="shared" si="36"/>
        <v>6120000</v>
      </c>
      <c r="O134" s="109">
        <f t="shared" si="36"/>
        <v>0</v>
      </c>
      <c r="P134" s="109">
        <f t="shared" si="36"/>
        <v>0</v>
      </c>
      <c r="Q134" s="109" t="e">
        <f t="shared" si="36"/>
        <v>#REF!</v>
      </c>
      <c r="R134" s="109" t="e">
        <f t="shared" si="36"/>
        <v>#REF!</v>
      </c>
      <c r="S134" s="109" t="e">
        <f t="shared" si="36"/>
        <v>#REF!</v>
      </c>
      <c r="T134" s="109" t="e">
        <f t="shared" si="36"/>
        <v>#REF!</v>
      </c>
      <c r="U134" s="109" t="e">
        <f t="shared" si="36"/>
        <v>#REF!</v>
      </c>
      <c r="V134" s="109" t="e">
        <f t="shared" si="36"/>
        <v>#REF!</v>
      </c>
      <c r="W134" s="109" t="e">
        <f t="shared" si="36"/>
        <v>#REF!</v>
      </c>
      <c r="X134" s="109" t="e">
        <f t="shared" si="36"/>
        <v>#REF!</v>
      </c>
      <c r="Y134" s="109" t="e">
        <f t="shared" si="36"/>
        <v>#REF!</v>
      </c>
      <c r="Z134" s="109" t="e">
        <f t="shared" si="36"/>
        <v>#REF!</v>
      </c>
      <c r="AA134" s="109">
        <f>AA136+AA145+AA153</f>
        <v>285719200</v>
      </c>
      <c r="AB134" s="109">
        <f>D134-AA134</f>
        <v>72580800</v>
      </c>
      <c r="AC134" s="64">
        <f>AA134/D134*100</f>
        <v>79.743008651967628</v>
      </c>
      <c r="AD134" s="65" t="s">
        <v>71</v>
      </c>
    </row>
    <row r="135" spans="1:32" s="135" customFormat="1" ht="12.75">
      <c r="A135" s="97" t="s">
        <v>72</v>
      </c>
      <c r="B135" s="67" t="s">
        <v>79</v>
      </c>
      <c r="C135" s="66"/>
      <c r="D135" s="103"/>
      <c r="E135" s="103"/>
      <c r="F135" s="103"/>
      <c r="G135" s="103"/>
      <c r="H135" s="103"/>
      <c r="I135" s="103"/>
      <c r="J135" s="103"/>
      <c r="K135" s="103"/>
      <c r="L135" s="103"/>
      <c r="M135" s="103"/>
      <c r="N135" s="103"/>
      <c r="O135" s="103"/>
      <c r="P135" s="103"/>
      <c r="Q135" s="99"/>
      <c r="R135" s="99"/>
      <c r="S135" s="99"/>
      <c r="T135" s="99"/>
      <c r="U135" s="99"/>
      <c r="V135" s="99"/>
      <c r="W135" s="99"/>
      <c r="X135" s="99"/>
      <c r="Y135" s="99"/>
      <c r="Z135" s="99"/>
      <c r="AA135" s="99"/>
      <c r="AB135" s="103">
        <f t="shared" ref="AB135:AB156" si="37">D135-AA135</f>
        <v>0</v>
      </c>
      <c r="AC135" s="80"/>
      <c r="AD135" s="94"/>
    </row>
    <row r="136" spans="1:32" s="153" customFormat="1" ht="12.75">
      <c r="A136" s="159">
        <v>525112</v>
      </c>
      <c r="B136" s="160" t="s">
        <v>75</v>
      </c>
      <c r="C136" s="145"/>
      <c r="D136" s="161">
        <f>SUM(D137:D143)</f>
        <v>40088000</v>
      </c>
      <c r="E136" s="161">
        <f>SUM(E137:E143)</f>
        <v>0</v>
      </c>
      <c r="F136" s="161">
        <f t="shared" ref="F136:P136" si="38">SUM(F137:F143)</f>
        <v>0</v>
      </c>
      <c r="G136" s="161">
        <f t="shared" si="38"/>
        <v>3975800</v>
      </c>
      <c r="H136" s="161">
        <f t="shared" si="38"/>
        <v>0</v>
      </c>
      <c r="I136" s="161">
        <f t="shared" si="38"/>
        <v>0</v>
      </c>
      <c r="J136" s="161">
        <f t="shared" si="38"/>
        <v>5430000</v>
      </c>
      <c r="K136" s="161">
        <f t="shared" si="38"/>
        <v>1200000</v>
      </c>
      <c r="L136" s="161">
        <f t="shared" si="38"/>
        <v>6150000</v>
      </c>
      <c r="M136" s="161">
        <f t="shared" si="38"/>
        <v>0</v>
      </c>
      <c r="N136" s="161">
        <f t="shared" si="38"/>
        <v>6120000</v>
      </c>
      <c r="O136" s="161">
        <f t="shared" si="38"/>
        <v>0</v>
      </c>
      <c r="P136" s="161">
        <f t="shared" si="38"/>
        <v>0</v>
      </c>
      <c r="Q136" s="161" t="e">
        <f>SUM(#REF!)</f>
        <v>#REF!</v>
      </c>
      <c r="R136" s="161" t="e">
        <f>SUM(#REF!)</f>
        <v>#REF!</v>
      </c>
      <c r="S136" s="161" t="e">
        <f>SUM(#REF!)</f>
        <v>#REF!</v>
      </c>
      <c r="T136" s="161" t="e">
        <f>SUM(#REF!)</f>
        <v>#REF!</v>
      </c>
      <c r="U136" s="161" t="e">
        <f>SUM(#REF!)</f>
        <v>#REF!</v>
      </c>
      <c r="V136" s="161" t="e">
        <f>SUM(#REF!)</f>
        <v>#REF!</v>
      </c>
      <c r="W136" s="161" t="e">
        <f>SUM(#REF!)</f>
        <v>#REF!</v>
      </c>
      <c r="X136" s="161" t="e">
        <f>SUM(#REF!)</f>
        <v>#REF!</v>
      </c>
      <c r="Y136" s="161" t="e">
        <f>SUM(#REF!)</f>
        <v>#REF!</v>
      </c>
      <c r="Z136" s="161" t="e">
        <f>SUM(#REF!)</f>
        <v>#REF!</v>
      </c>
      <c r="AA136" s="161">
        <f>SUM(AA137:AA143)</f>
        <v>22875800</v>
      </c>
      <c r="AB136" s="103">
        <f t="shared" si="37"/>
        <v>17212200</v>
      </c>
      <c r="AC136" s="71">
        <f>AA136/D136*100</f>
        <v>57.063959289562959</v>
      </c>
      <c r="AD136" s="152" t="s">
        <v>71</v>
      </c>
    </row>
    <row r="137" spans="1:32" s="153" customFormat="1" ht="12.75">
      <c r="A137" s="159"/>
      <c r="B137" s="162" t="s">
        <v>191</v>
      </c>
      <c r="C137" s="145"/>
      <c r="D137" s="163">
        <v>5304000</v>
      </c>
      <c r="E137" s="161"/>
      <c r="F137" s="161"/>
      <c r="G137" s="166">
        <v>3975800</v>
      </c>
      <c r="H137" s="161"/>
      <c r="I137" s="161"/>
      <c r="J137" s="161"/>
      <c r="K137" s="161"/>
      <c r="L137" s="161"/>
      <c r="M137" s="161"/>
      <c r="N137" s="161"/>
      <c r="O137" s="161"/>
      <c r="P137" s="161"/>
      <c r="Q137" s="161"/>
      <c r="R137" s="161"/>
      <c r="S137" s="161"/>
      <c r="T137" s="161"/>
      <c r="U137" s="161"/>
      <c r="V137" s="161"/>
      <c r="W137" s="161"/>
      <c r="X137" s="161"/>
      <c r="Y137" s="161"/>
      <c r="Z137" s="161"/>
      <c r="AA137" s="103">
        <f>SUM(E137:P137)</f>
        <v>3975800</v>
      </c>
      <c r="AB137" s="103">
        <f t="shared" si="37"/>
        <v>1328200</v>
      </c>
      <c r="AC137" s="80">
        <f t="shared" ref="AC137:AC156" si="39">AA137/D137*100</f>
        <v>74.958521870286575</v>
      </c>
      <c r="AD137" s="152" t="s">
        <v>71</v>
      </c>
    </row>
    <row r="138" spans="1:32" s="153" customFormat="1" ht="12.75">
      <c r="A138" s="159"/>
      <c r="B138" s="162" t="s">
        <v>192</v>
      </c>
      <c r="C138" s="145"/>
      <c r="D138" s="163">
        <v>1194000</v>
      </c>
      <c r="E138" s="161"/>
      <c r="F138" s="161"/>
      <c r="G138" s="161"/>
      <c r="H138" s="161"/>
      <c r="I138" s="161"/>
      <c r="J138" s="161"/>
      <c r="K138" s="166">
        <v>1200000</v>
      </c>
      <c r="L138" s="161"/>
      <c r="M138" s="161"/>
      <c r="N138" s="161"/>
      <c r="O138" s="161"/>
      <c r="P138" s="161"/>
      <c r="Q138" s="161"/>
      <c r="R138" s="161"/>
      <c r="S138" s="161"/>
      <c r="T138" s="161"/>
      <c r="U138" s="161"/>
      <c r="V138" s="161"/>
      <c r="W138" s="161"/>
      <c r="X138" s="161"/>
      <c r="Y138" s="161"/>
      <c r="Z138" s="161"/>
      <c r="AA138" s="103">
        <f t="shared" ref="AA138:AA143" si="40">SUM(E138:P138)</f>
        <v>1200000</v>
      </c>
      <c r="AB138" s="103">
        <f t="shared" si="37"/>
        <v>-6000</v>
      </c>
      <c r="AC138" s="80">
        <f t="shared" si="39"/>
        <v>100.50251256281406</v>
      </c>
      <c r="AD138" s="152" t="s">
        <v>71</v>
      </c>
    </row>
    <row r="139" spans="1:32" s="135" customFormat="1" ht="12.75">
      <c r="A139" s="106"/>
      <c r="B139" s="162" t="s">
        <v>193</v>
      </c>
      <c r="C139" s="68"/>
      <c r="D139" s="163">
        <v>840000</v>
      </c>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c r="AA139" s="103">
        <f t="shared" si="40"/>
        <v>0</v>
      </c>
      <c r="AB139" s="103">
        <f t="shared" si="37"/>
        <v>840000</v>
      </c>
      <c r="AC139" s="80">
        <f t="shared" si="39"/>
        <v>0</v>
      </c>
      <c r="AD139" s="152" t="s">
        <v>71</v>
      </c>
    </row>
    <row r="140" spans="1:32" s="135" customFormat="1" ht="25.5">
      <c r="A140" s="106"/>
      <c r="B140" s="162" t="s">
        <v>194</v>
      </c>
      <c r="C140" s="68"/>
      <c r="D140" s="163">
        <v>5300000</v>
      </c>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c r="AA140" s="103">
        <f t="shared" si="40"/>
        <v>0</v>
      </c>
      <c r="AB140" s="103">
        <f t="shared" si="37"/>
        <v>5300000</v>
      </c>
      <c r="AC140" s="80">
        <f t="shared" si="39"/>
        <v>0</v>
      </c>
      <c r="AD140" s="152" t="s">
        <v>71</v>
      </c>
    </row>
    <row r="141" spans="1:32" s="135" customFormat="1" ht="12.75">
      <c r="A141" s="106"/>
      <c r="B141" s="162" t="s">
        <v>195</v>
      </c>
      <c r="C141" s="68"/>
      <c r="D141" s="163">
        <v>9150000</v>
      </c>
      <c r="E141" s="103"/>
      <c r="F141" s="103"/>
      <c r="G141" s="103"/>
      <c r="H141" s="103"/>
      <c r="I141" s="103"/>
      <c r="J141" s="103">
        <v>2250000</v>
      </c>
      <c r="K141" s="103"/>
      <c r="L141" s="103"/>
      <c r="M141" s="103"/>
      <c r="N141" s="103">
        <v>450000</v>
      </c>
      <c r="O141" s="103"/>
      <c r="P141" s="103"/>
      <c r="Q141" s="103"/>
      <c r="R141" s="103"/>
      <c r="S141" s="103"/>
      <c r="T141" s="103"/>
      <c r="U141" s="103"/>
      <c r="V141" s="103"/>
      <c r="W141" s="103"/>
      <c r="X141" s="103"/>
      <c r="Y141" s="103"/>
      <c r="Z141" s="103"/>
      <c r="AA141" s="103">
        <f>SUM(E141:P141)</f>
        <v>2700000</v>
      </c>
      <c r="AB141" s="103">
        <f t="shared" si="37"/>
        <v>6450000</v>
      </c>
      <c r="AC141" s="80">
        <f t="shared" si="39"/>
        <v>29.508196721311474</v>
      </c>
      <c r="AD141" s="152" t="s">
        <v>71</v>
      </c>
      <c r="AE141" s="135">
        <v>3750000</v>
      </c>
      <c r="AF141" s="187">
        <f>AE141-AA141</f>
        <v>1050000</v>
      </c>
    </row>
    <row r="142" spans="1:32" s="135" customFormat="1" ht="12.75">
      <c r="A142" s="106"/>
      <c r="B142" s="162" t="s">
        <v>196</v>
      </c>
      <c r="C142" s="68"/>
      <c r="D142" s="163">
        <v>7320000</v>
      </c>
      <c r="E142" s="103"/>
      <c r="F142" s="103"/>
      <c r="G142" s="103"/>
      <c r="H142" s="103"/>
      <c r="I142" s="103"/>
      <c r="J142" s="103">
        <v>1200000</v>
      </c>
      <c r="K142" s="103"/>
      <c r="L142" s="103">
        <v>2280000</v>
      </c>
      <c r="M142" s="103"/>
      <c r="N142" s="103">
        <v>2520000</v>
      </c>
      <c r="O142" s="103"/>
      <c r="P142" s="103"/>
      <c r="Q142" s="103"/>
      <c r="R142" s="103"/>
      <c r="S142" s="103"/>
      <c r="T142" s="103"/>
      <c r="U142" s="103"/>
      <c r="V142" s="103"/>
      <c r="W142" s="103"/>
      <c r="X142" s="103"/>
      <c r="Y142" s="103"/>
      <c r="Z142" s="103"/>
      <c r="AA142" s="103">
        <f>SUM(E142:P142)</f>
        <v>6000000</v>
      </c>
      <c r="AB142" s="103">
        <f t="shared" si="37"/>
        <v>1320000</v>
      </c>
      <c r="AC142" s="80">
        <f t="shared" si="39"/>
        <v>81.967213114754102</v>
      </c>
      <c r="AD142" s="152" t="s">
        <v>71</v>
      </c>
      <c r="AE142" s="135">
        <v>6000000</v>
      </c>
      <c r="AF142" s="187">
        <f>AE142-AA142</f>
        <v>0</v>
      </c>
    </row>
    <row r="143" spans="1:32" s="135" customFormat="1" ht="12.75">
      <c r="A143" s="106"/>
      <c r="B143" s="162" t="s">
        <v>197</v>
      </c>
      <c r="C143" s="68"/>
      <c r="D143" s="163">
        <v>10980000</v>
      </c>
      <c r="E143" s="103"/>
      <c r="F143" s="103"/>
      <c r="G143" s="103"/>
      <c r="H143" s="103"/>
      <c r="I143" s="103"/>
      <c r="J143" s="103">
        <v>1980000</v>
      </c>
      <c r="K143" s="103"/>
      <c r="L143" s="103">
        <v>3870000</v>
      </c>
      <c r="M143" s="103"/>
      <c r="N143" s="103">
        <v>3150000</v>
      </c>
      <c r="O143" s="103"/>
      <c r="P143" s="103"/>
      <c r="Q143" s="103"/>
      <c r="R143" s="103"/>
      <c r="S143" s="103"/>
      <c r="T143" s="103"/>
      <c r="U143" s="103"/>
      <c r="V143" s="103"/>
      <c r="W143" s="103"/>
      <c r="X143" s="103"/>
      <c r="Y143" s="103"/>
      <c r="Z143" s="103"/>
      <c r="AA143" s="103">
        <f t="shared" si="40"/>
        <v>9000000</v>
      </c>
      <c r="AB143" s="103">
        <f t="shared" si="37"/>
        <v>1980000</v>
      </c>
      <c r="AC143" s="80">
        <f t="shared" si="39"/>
        <v>81.967213114754102</v>
      </c>
      <c r="AD143" s="152" t="s">
        <v>71</v>
      </c>
      <c r="AE143" s="187">
        <v>9000000</v>
      </c>
      <c r="AF143" s="187">
        <f>AE143-AA143</f>
        <v>0</v>
      </c>
    </row>
    <row r="144" spans="1:32" s="135" customFormat="1" ht="12.75">
      <c r="A144" s="106"/>
      <c r="B144" s="105"/>
      <c r="C144" s="68"/>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80"/>
      <c r="AD144" s="72"/>
    </row>
    <row r="145" spans="1:32" s="153" customFormat="1" ht="12.75">
      <c r="A145" s="159">
        <v>525113</v>
      </c>
      <c r="B145" s="160" t="s">
        <v>74</v>
      </c>
      <c r="C145" s="145"/>
      <c r="D145" s="161">
        <f>SUM(D146:D151)</f>
        <v>282880000</v>
      </c>
      <c r="E145" s="99">
        <f>SUM(E146:E151)</f>
        <v>3100000</v>
      </c>
      <c r="F145" s="99">
        <f t="shared" ref="F145:Z145" si="41">SUM(F146:F151)</f>
        <v>5500000</v>
      </c>
      <c r="G145" s="99">
        <f t="shared" si="41"/>
        <v>2450000</v>
      </c>
      <c r="H145" s="99">
        <f t="shared" si="41"/>
        <v>50740000</v>
      </c>
      <c r="I145" s="99">
        <f t="shared" si="41"/>
        <v>8600000</v>
      </c>
      <c r="J145" s="99">
        <f t="shared" si="41"/>
        <v>15230000</v>
      </c>
      <c r="K145" s="161">
        <f t="shared" si="41"/>
        <v>24900000</v>
      </c>
      <c r="L145" s="161">
        <f t="shared" si="41"/>
        <v>0</v>
      </c>
      <c r="M145" s="161">
        <f t="shared" si="41"/>
        <v>129000000</v>
      </c>
      <c r="N145" s="161">
        <f t="shared" si="41"/>
        <v>0</v>
      </c>
      <c r="O145" s="161">
        <f t="shared" si="41"/>
        <v>0</v>
      </c>
      <c r="P145" s="161">
        <f t="shared" si="41"/>
        <v>0</v>
      </c>
      <c r="Q145" s="161">
        <f t="shared" si="41"/>
        <v>0</v>
      </c>
      <c r="R145" s="161">
        <f t="shared" si="41"/>
        <v>0</v>
      </c>
      <c r="S145" s="161">
        <f t="shared" si="41"/>
        <v>0</v>
      </c>
      <c r="T145" s="161">
        <f t="shared" si="41"/>
        <v>0</v>
      </c>
      <c r="U145" s="161">
        <f t="shared" si="41"/>
        <v>0</v>
      </c>
      <c r="V145" s="161">
        <f t="shared" si="41"/>
        <v>0</v>
      </c>
      <c r="W145" s="161">
        <f t="shared" si="41"/>
        <v>0</v>
      </c>
      <c r="X145" s="161">
        <f t="shared" si="41"/>
        <v>0</v>
      </c>
      <c r="Y145" s="161">
        <f t="shared" si="41"/>
        <v>0</v>
      </c>
      <c r="Z145" s="161">
        <f t="shared" si="41"/>
        <v>0</v>
      </c>
      <c r="AA145" s="161">
        <f>SUM(AA146:AA151)</f>
        <v>239520000</v>
      </c>
      <c r="AB145" s="99">
        <f>D145-AA145</f>
        <v>43360000</v>
      </c>
      <c r="AC145" s="71">
        <f t="shared" si="39"/>
        <v>84.671945701357458</v>
      </c>
      <c r="AD145" s="152" t="s">
        <v>71</v>
      </c>
    </row>
    <row r="146" spans="1:32" s="153" customFormat="1" ht="12.75">
      <c r="A146" s="159"/>
      <c r="B146" s="162" t="s">
        <v>198</v>
      </c>
      <c r="C146" s="145"/>
      <c r="D146" s="163">
        <v>165000000</v>
      </c>
      <c r="E146" s="103"/>
      <c r="F146" s="103">
        <v>1000000</v>
      </c>
      <c r="G146" s="103">
        <v>1450000</v>
      </c>
      <c r="H146" s="103">
        <v>46750000</v>
      </c>
      <c r="I146" s="103">
        <v>100000</v>
      </c>
      <c r="J146" s="103"/>
      <c r="K146" s="161"/>
      <c r="L146" s="161"/>
      <c r="M146" s="161">
        <v>113000000</v>
      </c>
      <c r="N146" s="161"/>
      <c r="O146" s="161"/>
      <c r="P146" s="161"/>
      <c r="Q146" s="161"/>
      <c r="R146" s="161"/>
      <c r="S146" s="161"/>
      <c r="T146" s="161"/>
      <c r="U146" s="161"/>
      <c r="V146" s="161"/>
      <c r="W146" s="161"/>
      <c r="X146" s="161"/>
      <c r="Y146" s="161"/>
      <c r="Z146" s="161"/>
      <c r="AA146" s="103">
        <f t="shared" ref="AA146:AA151" si="42">SUM(E146:P146)</f>
        <v>162300000</v>
      </c>
      <c r="AB146" s="103">
        <f t="shared" si="37"/>
        <v>2700000</v>
      </c>
      <c r="AC146" s="80">
        <f t="shared" si="39"/>
        <v>98.36363636363636</v>
      </c>
      <c r="AD146" s="152" t="s">
        <v>71</v>
      </c>
    </row>
    <row r="147" spans="1:32" s="153" customFormat="1" ht="12.75">
      <c r="A147" s="159"/>
      <c r="B147" s="162" t="s">
        <v>199</v>
      </c>
      <c r="C147" s="145"/>
      <c r="D147" s="163">
        <v>12200000</v>
      </c>
      <c r="E147" s="103">
        <v>3100000</v>
      </c>
      <c r="F147" s="103">
        <f>1400000+3100000</f>
        <v>4500000</v>
      </c>
      <c r="G147" s="103">
        <v>600000</v>
      </c>
      <c r="H147" s="103"/>
      <c r="I147" s="103">
        <v>900000</v>
      </c>
      <c r="J147" s="103"/>
      <c r="K147" s="161"/>
      <c r="L147" s="161"/>
      <c r="M147" s="161"/>
      <c r="N147" s="161"/>
      <c r="O147" s="161"/>
      <c r="P147" s="161"/>
      <c r="Q147" s="161"/>
      <c r="R147" s="161"/>
      <c r="S147" s="161"/>
      <c r="T147" s="161"/>
      <c r="U147" s="161"/>
      <c r="V147" s="161"/>
      <c r="W147" s="161"/>
      <c r="X147" s="161"/>
      <c r="Y147" s="161"/>
      <c r="Z147" s="161"/>
      <c r="AA147" s="103">
        <f t="shared" si="42"/>
        <v>9100000</v>
      </c>
      <c r="AB147" s="103">
        <f t="shared" si="37"/>
        <v>3100000</v>
      </c>
      <c r="AC147" s="80">
        <f t="shared" si="39"/>
        <v>74.590163934426229</v>
      </c>
      <c r="AD147" s="152" t="s">
        <v>71</v>
      </c>
    </row>
    <row r="148" spans="1:32" s="153" customFormat="1" ht="12.75">
      <c r="A148" s="159"/>
      <c r="B148" s="162" t="s">
        <v>200</v>
      </c>
      <c r="C148" s="145"/>
      <c r="D148" s="163">
        <v>21000000</v>
      </c>
      <c r="E148" s="103"/>
      <c r="F148" s="103"/>
      <c r="G148" s="103">
        <v>400000</v>
      </c>
      <c r="H148" s="103">
        <v>400000</v>
      </c>
      <c r="I148" s="103">
        <v>2200000</v>
      </c>
      <c r="J148" s="103">
        <v>1800000</v>
      </c>
      <c r="K148" s="103">
        <v>6800000</v>
      </c>
      <c r="L148" s="161"/>
      <c r="M148" s="161">
        <v>2600000</v>
      </c>
      <c r="N148" s="161"/>
      <c r="O148" s="161"/>
      <c r="P148" s="161"/>
      <c r="Q148" s="161"/>
      <c r="R148" s="161"/>
      <c r="S148" s="161"/>
      <c r="T148" s="161"/>
      <c r="U148" s="161"/>
      <c r="V148" s="161"/>
      <c r="W148" s="161"/>
      <c r="X148" s="161"/>
      <c r="Y148" s="161"/>
      <c r="Z148" s="161"/>
      <c r="AA148" s="103">
        <f t="shared" si="42"/>
        <v>14200000</v>
      </c>
      <c r="AB148" s="103">
        <f t="shared" si="37"/>
        <v>6800000</v>
      </c>
      <c r="AC148" s="80">
        <f t="shared" si="39"/>
        <v>67.61904761904762</v>
      </c>
      <c r="AD148" s="152" t="s">
        <v>71</v>
      </c>
    </row>
    <row r="149" spans="1:32" s="153" customFormat="1" ht="12.75">
      <c r="A149" s="159"/>
      <c r="B149" s="162" t="s">
        <v>201</v>
      </c>
      <c r="C149" s="145"/>
      <c r="D149" s="163">
        <v>66600000</v>
      </c>
      <c r="E149" s="161"/>
      <c r="F149" s="161"/>
      <c r="G149" s="161"/>
      <c r="H149" s="103">
        <v>1200000</v>
      </c>
      <c r="I149" s="103">
        <v>5400000</v>
      </c>
      <c r="J149" s="103">
        <v>4200000</v>
      </c>
      <c r="K149" s="103">
        <v>18100000</v>
      </c>
      <c r="L149" s="161"/>
      <c r="M149" s="161">
        <v>13400000</v>
      </c>
      <c r="N149" s="161"/>
      <c r="O149" s="161"/>
      <c r="P149" s="161"/>
      <c r="Q149" s="161"/>
      <c r="R149" s="161"/>
      <c r="S149" s="161"/>
      <c r="T149" s="161"/>
      <c r="U149" s="161"/>
      <c r="V149" s="161"/>
      <c r="W149" s="161"/>
      <c r="X149" s="161"/>
      <c r="Y149" s="161"/>
      <c r="Z149" s="161"/>
      <c r="AA149" s="103">
        <f t="shared" si="42"/>
        <v>42300000</v>
      </c>
      <c r="AB149" s="103">
        <f t="shared" si="37"/>
        <v>24300000</v>
      </c>
      <c r="AC149" s="80">
        <f t="shared" si="39"/>
        <v>63.513513513513509</v>
      </c>
      <c r="AD149" s="152" t="s">
        <v>71</v>
      </c>
    </row>
    <row r="150" spans="1:32" s="153" customFormat="1" ht="12.75">
      <c r="A150" s="167"/>
      <c r="B150" s="168" t="s">
        <v>202</v>
      </c>
      <c r="C150" s="169"/>
      <c r="D150" s="163">
        <v>8320000</v>
      </c>
      <c r="E150" s="161"/>
      <c r="F150" s="170"/>
      <c r="G150" s="161"/>
      <c r="H150" s="103">
        <v>1560000</v>
      </c>
      <c r="I150" s="103"/>
      <c r="J150" s="103">
        <v>4680000</v>
      </c>
      <c r="K150" s="161"/>
      <c r="L150" s="161"/>
      <c r="M150" s="161"/>
      <c r="N150" s="161"/>
      <c r="O150" s="161"/>
      <c r="P150" s="161"/>
      <c r="Q150" s="161"/>
      <c r="R150" s="161"/>
      <c r="S150" s="161"/>
      <c r="T150" s="161"/>
      <c r="U150" s="161"/>
      <c r="V150" s="161"/>
      <c r="W150" s="161"/>
      <c r="X150" s="161"/>
      <c r="Y150" s="161"/>
      <c r="Z150" s="161"/>
      <c r="AA150" s="103">
        <f t="shared" si="42"/>
        <v>6240000</v>
      </c>
      <c r="AB150" s="103">
        <f t="shared" si="37"/>
        <v>2080000</v>
      </c>
      <c r="AC150" s="80">
        <f t="shared" si="39"/>
        <v>75</v>
      </c>
      <c r="AD150" s="152" t="s">
        <v>71</v>
      </c>
    </row>
    <row r="151" spans="1:32" s="153" customFormat="1" ht="12.75">
      <c r="A151" s="167"/>
      <c r="B151" s="171" t="s">
        <v>203</v>
      </c>
      <c r="C151" s="172"/>
      <c r="D151" s="163">
        <v>9760000</v>
      </c>
      <c r="E151" s="161"/>
      <c r="F151" s="161"/>
      <c r="G151" s="161"/>
      <c r="H151" s="103">
        <v>830000</v>
      </c>
      <c r="I151" s="103"/>
      <c r="J151" s="103">
        <v>4550000</v>
      </c>
      <c r="K151" s="161"/>
      <c r="L151" s="161"/>
      <c r="M151" s="161"/>
      <c r="N151" s="161"/>
      <c r="O151" s="161"/>
      <c r="P151" s="161"/>
      <c r="Q151" s="161"/>
      <c r="R151" s="161"/>
      <c r="S151" s="161"/>
      <c r="T151" s="161"/>
      <c r="U151" s="161"/>
      <c r="V151" s="161"/>
      <c r="W151" s="161"/>
      <c r="X151" s="161"/>
      <c r="Y151" s="161"/>
      <c r="Z151" s="161"/>
      <c r="AA151" s="103">
        <f t="shared" si="42"/>
        <v>5380000</v>
      </c>
      <c r="AB151" s="103">
        <f t="shared" si="37"/>
        <v>4380000</v>
      </c>
      <c r="AC151" s="80">
        <f t="shared" si="39"/>
        <v>55.122950819672134</v>
      </c>
      <c r="AD151" s="152" t="s">
        <v>71</v>
      </c>
    </row>
    <row r="152" spans="1:32" s="131" customFormat="1" ht="12.75">
      <c r="A152" s="106"/>
      <c r="B152" s="173"/>
      <c r="C152" s="68"/>
      <c r="D152" s="103"/>
      <c r="E152" s="103"/>
      <c r="F152" s="103"/>
      <c r="G152" s="103"/>
      <c r="H152" s="103"/>
      <c r="I152" s="103"/>
      <c r="J152" s="103"/>
      <c r="K152" s="103"/>
      <c r="L152" s="103"/>
      <c r="M152" s="103"/>
      <c r="N152" s="103"/>
      <c r="O152" s="103"/>
      <c r="P152" s="103"/>
      <c r="Q152" s="103"/>
      <c r="R152" s="103"/>
      <c r="S152" s="103"/>
      <c r="T152" s="79"/>
      <c r="U152" s="79"/>
      <c r="V152" s="79"/>
      <c r="W152" s="79"/>
      <c r="X152" s="79"/>
      <c r="Y152" s="79"/>
      <c r="Z152" s="79"/>
      <c r="AA152" s="75"/>
      <c r="AB152" s="103"/>
      <c r="AC152" s="80"/>
      <c r="AD152" s="152" t="s">
        <v>71</v>
      </c>
    </row>
    <row r="153" spans="1:32" s="153" customFormat="1" ht="12.75">
      <c r="A153" s="159">
        <v>525115</v>
      </c>
      <c r="B153" s="160" t="s">
        <v>80</v>
      </c>
      <c r="C153" s="145"/>
      <c r="D153" s="161">
        <f t="shared" ref="D153:AA153" si="43">SUM(D154:D156)</f>
        <v>35332000</v>
      </c>
      <c r="E153" s="161">
        <f t="shared" si="43"/>
        <v>6525500</v>
      </c>
      <c r="F153" s="161">
        <f t="shared" si="43"/>
        <v>12497900</v>
      </c>
      <c r="G153" s="161">
        <f t="shared" si="43"/>
        <v>2050000</v>
      </c>
      <c r="H153" s="161">
        <f t="shared" si="43"/>
        <v>2250000</v>
      </c>
      <c r="I153" s="161">
        <f t="shared" si="43"/>
        <v>0</v>
      </c>
      <c r="J153" s="161">
        <f t="shared" si="43"/>
        <v>0</v>
      </c>
      <c r="K153" s="161">
        <f t="shared" si="43"/>
        <v>0</v>
      </c>
      <c r="L153" s="161">
        <f t="shared" si="43"/>
        <v>0</v>
      </c>
      <c r="M153" s="161">
        <f t="shared" si="43"/>
        <v>0</v>
      </c>
      <c r="N153" s="161">
        <f t="shared" si="43"/>
        <v>0</v>
      </c>
      <c r="O153" s="161">
        <f t="shared" si="43"/>
        <v>0</v>
      </c>
      <c r="P153" s="161">
        <f t="shared" si="43"/>
        <v>0</v>
      </c>
      <c r="Q153" s="161">
        <f t="shared" si="43"/>
        <v>0</v>
      </c>
      <c r="R153" s="161">
        <f t="shared" si="43"/>
        <v>0</v>
      </c>
      <c r="S153" s="161">
        <f t="shared" si="43"/>
        <v>0</v>
      </c>
      <c r="T153" s="161">
        <f t="shared" si="43"/>
        <v>0</v>
      </c>
      <c r="U153" s="161">
        <f t="shared" si="43"/>
        <v>0</v>
      </c>
      <c r="V153" s="161">
        <f t="shared" si="43"/>
        <v>0</v>
      </c>
      <c r="W153" s="161">
        <f t="shared" si="43"/>
        <v>0</v>
      </c>
      <c r="X153" s="161">
        <f t="shared" si="43"/>
        <v>0</v>
      </c>
      <c r="Y153" s="161">
        <f t="shared" si="43"/>
        <v>0</v>
      </c>
      <c r="Z153" s="161">
        <f t="shared" si="43"/>
        <v>0</v>
      </c>
      <c r="AA153" s="156">
        <f t="shared" si="43"/>
        <v>23323400</v>
      </c>
      <c r="AB153" s="161">
        <f>D153-AA153</f>
        <v>12008600</v>
      </c>
      <c r="AC153" s="151">
        <f t="shared" si="39"/>
        <v>66.0121136646666</v>
      </c>
      <c r="AD153" s="152" t="s">
        <v>71</v>
      </c>
    </row>
    <row r="154" spans="1:32" s="131" customFormat="1" ht="12.75">
      <c r="A154" s="106"/>
      <c r="B154" s="162" t="s">
        <v>204</v>
      </c>
      <c r="C154" s="68"/>
      <c r="D154" s="163">
        <v>10500000</v>
      </c>
      <c r="E154" s="103"/>
      <c r="F154" s="103">
        <v>900000</v>
      </c>
      <c r="G154" s="103">
        <v>300000</v>
      </c>
      <c r="H154" s="103">
        <v>550000</v>
      </c>
      <c r="I154" s="103"/>
      <c r="J154" s="103"/>
      <c r="K154" s="103"/>
      <c r="L154" s="103"/>
      <c r="M154" s="103"/>
      <c r="N154" s="103"/>
      <c r="O154" s="103"/>
      <c r="P154" s="103"/>
      <c r="Q154" s="103"/>
      <c r="R154" s="103"/>
      <c r="S154" s="103"/>
      <c r="T154" s="79"/>
      <c r="U154" s="79"/>
      <c r="V154" s="79"/>
      <c r="W154" s="79"/>
      <c r="X154" s="79"/>
      <c r="Y154" s="79"/>
      <c r="Z154" s="79"/>
      <c r="AA154" s="75">
        <f>SUM(E154:P154)</f>
        <v>1750000</v>
      </c>
      <c r="AB154" s="103">
        <f t="shared" si="37"/>
        <v>8750000</v>
      </c>
      <c r="AC154" s="80">
        <f t="shared" si="39"/>
        <v>16.666666666666664</v>
      </c>
      <c r="AD154" s="152" t="s">
        <v>71</v>
      </c>
    </row>
    <row r="155" spans="1:32" s="131" customFormat="1" ht="25.5">
      <c r="A155" s="106"/>
      <c r="B155" s="162" t="s">
        <v>205</v>
      </c>
      <c r="C155" s="68"/>
      <c r="D155" s="163">
        <v>15000000</v>
      </c>
      <c r="E155" s="103">
        <v>6525500</v>
      </c>
      <c r="F155" s="103">
        <v>6424300</v>
      </c>
      <c r="G155" s="103">
        <v>1750000</v>
      </c>
      <c r="H155" s="174"/>
      <c r="I155" s="103"/>
      <c r="J155" s="103"/>
      <c r="K155" s="103"/>
      <c r="L155" s="103"/>
      <c r="M155" s="103"/>
      <c r="N155" s="103"/>
      <c r="O155" s="103"/>
      <c r="P155" s="103"/>
      <c r="Q155" s="103"/>
      <c r="R155" s="103"/>
      <c r="S155" s="103"/>
      <c r="T155" s="79"/>
      <c r="U155" s="79"/>
      <c r="V155" s="79"/>
      <c r="W155" s="79"/>
      <c r="X155" s="79"/>
      <c r="Y155" s="79"/>
      <c r="Z155" s="79"/>
      <c r="AA155" s="75">
        <f>SUM(E155:P155)</f>
        <v>14699800</v>
      </c>
      <c r="AB155" s="103">
        <f t="shared" si="37"/>
        <v>300200</v>
      </c>
      <c r="AC155" s="80">
        <f t="shared" si="39"/>
        <v>97.998666666666665</v>
      </c>
      <c r="AD155" s="152" t="s">
        <v>71</v>
      </c>
    </row>
    <row r="156" spans="1:32" s="131" customFormat="1" ht="12.75">
      <c r="A156" s="106"/>
      <c r="B156" s="162" t="s">
        <v>206</v>
      </c>
      <c r="C156" s="68"/>
      <c r="D156" s="163">
        <v>9832000</v>
      </c>
      <c r="E156" s="103"/>
      <c r="F156" s="103">
        <v>5173600</v>
      </c>
      <c r="G156" s="103"/>
      <c r="H156" s="103">
        <v>1700000</v>
      </c>
      <c r="I156" s="103"/>
      <c r="J156" s="103"/>
      <c r="K156" s="103"/>
      <c r="L156" s="103"/>
      <c r="M156" s="103"/>
      <c r="N156" s="103"/>
      <c r="O156" s="103"/>
      <c r="P156" s="103"/>
      <c r="Q156" s="103"/>
      <c r="R156" s="103"/>
      <c r="S156" s="103"/>
      <c r="T156" s="79"/>
      <c r="U156" s="79"/>
      <c r="V156" s="79"/>
      <c r="W156" s="79"/>
      <c r="X156" s="79"/>
      <c r="Y156" s="79"/>
      <c r="Z156" s="79"/>
      <c r="AA156" s="75">
        <f>SUM(E156:P156)</f>
        <v>6873600</v>
      </c>
      <c r="AB156" s="103">
        <f t="shared" si="37"/>
        <v>2958400</v>
      </c>
      <c r="AC156" s="80">
        <f t="shared" si="39"/>
        <v>69.910496338486567</v>
      </c>
      <c r="AD156" s="152" t="s">
        <v>71</v>
      </c>
    </row>
    <row r="157" spans="1:32" s="131" customFormat="1" ht="12.75">
      <c r="A157" s="106"/>
      <c r="B157" s="107"/>
      <c r="C157" s="68"/>
      <c r="D157" s="68"/>
      <c r="E157" s="68"/>
      <c r="F157" s="68"/>
      <c r="G157" s="68"/>
      <c r="H157" s="68"/>
      <c r="I157" s="68"/>
      <c r="J157" s="68"/>
      <c r="K157" s="68"/>
      <c r="L157" s="68"/>
      <c r="M157" s="68"/>
      <c r="N157" s="68"/>
      <c r="O157" s="68"/>
      <c r="P157" s="68"/>
      <c r="Q157" s="68"/>
      <c r="R157" s="68"/>
      <c r="S157" s="68"/>
      <c r="T157" s="79"/>
      <c r="U157" s="79"/>
      <c r="V157" s="79"/>
      <c r="W157" s="79"/>
      <c r="X157" s="79"/>
      <c r="Y157" s="79"/>
      <c r="Z157" s="79"/>
      <c r="AA157" s="75"/>
      <c r="AB157" s="75"/>
      <c r="AC157" s="80"/>
      <c r="AD157" s="72"/>
    </row>
    <row r="158" spans="1:32" s="131" customFormat="1" ht="12.75">
      <c r="A158" s="236" t="s">
        <v>89</v>
      </c>
      <c r="B158" s="237"/>
      <c r="C158" s="111"/>
      <c r="D158" s="112">
        <f>D153+D145+D136+D131+D117+D111+D106+D93+D88+D80+D69+D52+D13+D31+D100</f>
        <v>1325834000</v>
      </c>
      <c r="E158" s="112">
        <f t="shared" ref="E158:P158" si="44">E11+E66+E104+E134</f>
        <v>9625500</v>
      </c>
      <c r="F158" s="112">
        <f t="shared" si="44"/>
        <v>101586450</v>
      </c>
      <c r="G158" s="112">
        <f t="shared" si="44"/>
        <v>49124500</v>
      </c>
      <c r="H158" s="112">
        <f t="shared" si="44"/>
        <v>70286300</v>
      </c>
      <c r="I158" s="112">
        <f t="shared" si="44"/>
        <v>22282500</v>
      </c>
      <c r="J158" s="112">
        <f t="shared" si="44"/>
        <v>38253500</v>
      </c>
      <c r="K158" s="112">
        <f t="shared" si="44"/>
        <v>31957113</v>
      </c>
      <c r="L158" s="112">
        <f t="shared" si="44"/>
        <v>31004500</v>
      </c>
      <c r="M158" s="112">
        <f t="shared" si="44"/>
        <v>235149734</v>
      </c>
      <c r="N158" s="112">
        <f>N11+N66+N104+N134</f>
        <v>70101352</v>
      </c>
      <c r="O158" s="112">
        <f t="shared" si="44"/>
        <v>0</v>
      </c>
      <c r="P158" s="112">
        <f t="shared" si="44"/>
        <v>0</v>
      </c>
      <c r="Q158" s="112" t="e">
        <f>Q11+Q66+Q104+Q134+#REF!</f>
        <v>#REF!</v>
      </c>
      <c r="R158" s="112" t="e">
        <f>R11+R66+R104+R134+#REF!</f>
        <v>#REF!</v>
      </c>
      <c r="S158" s="112" t="e">
        <f>S11+S66+S104+S134+#REF!</f>
        <v>#REF!</v>
      </c>
      <c r="T158" s="112" t="e">
        <f>T11+T66+T104+T134+#REF!</f>
        <v>#REF!</v>
      </c>
      <c r="U158" s="112" t="e">
        <f>U11+U66+U104+U134+#REF!</f>
        <v>#REF!</v>
      </c>
      <c r="V158" s="112" t="e">
        <f>V11+V66+V104+V134+#REF!</f>
        <v>#REF!</v>
      </c>
      <c r="W158" s="112" t="e">
        <f>W11+W66+W104+W134+#REF!</f>
        <v>#REF!</v>
      </c>
      <c r="X158" s="112" t="e">
        <f>X11+X66+X104+X134+#REF!</f>
        <v>#REF!</v>
      </c>
      <c r="Y158" s="112" t="e">
        <f>Y11+Y66+Y104+Y134+#REF!</f>
        <v>#REF!</v>
      </c>
      <c r="Z158" s="112" t="e">
        <f>Z11+Z66+Z104+Z134+#REF!</f>
        <v>#REF!</v>
      </c>
      <c r="AA158" s="112">
        <f>AA11+AA66+AA104+AA134</f>
        <v>631997449</v>
      </c>
      <c r="AB158" s="112">
        <f>AB11+AB66+AB104+AB134</f>
        <v>693836551</v>
      </c>
      <c r="AC158" s="175">
        <f>AA158/D158*100</f>
        <v>47.667916873454743</v>
      </c>
      <c r="AD158" s="114" t="s">
        <v>71</v>
      </c>
    </row>
    <row r="159" spans="1:32">
      <c r="B159" s="115"/>
      <c r="C159" s="116"/>
      <c r="D159" s="118"/>
      <c r="E159" s="117"/>
      <c r="F159" s="117"/>
      <c r="G159" s="117"/>
      <c r="H159" s="117"/>
      <c r="I159" s="117"/>
      <c r="J159" s="117"/>
      <c r="K159" s="117"/>
      <c r="L159" s="117"/>
      <c r="M159" s="117"/>
      <c r="N159" s="117"/>
      <c r="O159" s="117"/>
      <c r="P159" s="117"/>
      <c r="Q159" s="117"/>
      <c r="R159" s="119"/>
      <c r="S159" s="119"/>
      <c r="T159" s="120"/>
      <c r="U159" s="119"/>
      <c r="V159" s="117"/>
      <c r="W159" s="117"/>
      <c r="X159" s="117">
        <v>1</v>
      </c>
      <c r="Y159" s="117">
        <f>Y88</f>
        <v>0</v>
      </c>
      <c r="Z159" s="117"/>
      <c r="AA159" s="121"/>
      <c r="AF159" s="177"/>
    </row>
    <row r="160" spans="1:32">
      <c r="B160" s="125"/>
      <c r="C160" s="125"/>
      <c r="D160" s="126"/>
      <c r="E160" s="126"/>
      <c r="F160" s="126"/>
      <c r="G160" s="126"/>
      <c r="H160" s="126"/>
      <c r="I160" s="126"/>
      <c r="J160" s="126"/>
      <c r="K160" s="126"/>
      <c r="L160" s="126"/>
      <c r="M160" s="126"/>
      <c r="N160" s="126"/>
      <c r="O160" s="126"/>
      <c r="P160" s="126"/>
      <c r="Q160" s="127"/>
      <c r="R160" s="127"/>
      <c r="S160" s="127"/>
      <c r="T160" s="127"/>
      <c r="U160" s="127"/>
      <c r="V160" s="127"/>
      <c r="W160" s="127"/>
      <c r="X160" s="127"/>
      <c r="Y160" s="127"/>
      <c r="Z160" s="127"/>
      <c r="AA160" s="178"/>
      <c r="AB160" s="127"/>
      <c r="AC160" s="179"/>
      <c r="AD160" s="127"/>
    </row>
    <row r="161" spans="2:30">
      <c r="B161" s="125"/>
      <c r="C161" s="125"/>
      <c r="D161" s="126"/>
      <c r="E161" s="126"/>
      <c r="F161" s="126"/>
      <c r="G161" s="126"/>
      <c r="H161" s="126"/>
      <c r="I161" s="126"/>
      <c r="J161" s="126"/>
      <c r="K161" s="126"/>
      <c r="L161" s="126"/>
      <c r="M161" s="126"/>
      <c r="N161" s="126"/>
      <c r="O161" s="126"/>
      <c r="P161" s="126"/>
      <c r="Q161" s="238"/>
      <c r="R161" s="238"/>
      <c r="S161" s="238"/>
      <c r="T161" s="238"/>
      <c r="U161" s="238"/>
      <c r="V161" s="238"/>
      <c r="W161" s="238"/>
      <c r="X161" s="238"/>
      <c r="Y161" s="238"/>
      <c r="Z161" s="238"/>
      <c r="AA161" s="238"/>
      <c r="AB161" s="238"/>
      <c r="AC161" s="238"/>
      <c r="AD161" s="238"/>
    </row>
    <row r="162" spans="2:30">
      <c r="B162" s="125"/>
      <c r="C162" s="125"/>
      <c r="D162" s="183"/>
      <c r="E162" s="183"/>
      <c r="F162" s="183"/>
      <c r="G162" s="183"/>
      <c r="H162" s="183"/>
      <c r="I162" s="183"/>
      <c r="J162" s="183"/>
      <c r="K162" s="183"/>
      <c r="L162" s="183"/>
      <c r="M162" s="183"/>
      <c r="N162" s="183"/>
      <c r="O162" s="183"/>
      <c r="P162" s="183"/>
      <c r="Q162" s="238"/>
      <c r="R162" s="238"/>
      <c r="S162" s="238"/>
      <c r="T162" s="238"/>
      <c r="U162" s="238"/>
      <c r="V162" s="238"/>
      <c r="W162" s="238"/>
      <c r="X162" s="238"/>
      <c r="Y162" s="238"/>
      <c r="Z162" s="238"/>
      <c r="AA162" s="238"/>
      <c r="AB162" s="238"/>
      <c r="AC162" s="238"/>
      <c r="AD162" s="238"/>
    </row>
    <row r="163" spans="2:30">
      <c r="B163" s="128"/>
      <c r="C163" s="128"/>
      <c r="D163" s="128"/>
      <c r="E163" s="128"/>
      <c r="F163" s="128"/>
      <c r="G163" s="128"/>
      <c r="H163" s="128"/>
      <c r="I163" s="128"/>
      <c r="J163" s="128"/>
      <c r="K163" s="128"/>
      <c r="L163" s="128"/>
      <c r="M163" s="128"/>
      <c r="N163" s="128"/>
      <c r="O163" s="128"/>
      <c r="P163" s="128"/>
      <c r="Q163" s="238"/>
      <c r="R163" s="238"/>
      <c r="S163" s="238"/>
      <c r="T163" s="238"/>
      <c r="U163" s="238"/>
      <c r="V163" s="238"/>
      <c r="W163" s="238"/>
      <c r="X163" s="238"/>
      <c r="Y163" s="238"/>
      <c r="Z163" s="238"/>
      <c r="AA163" s="238"/>
      <c r="AB163" s="238"/>
      <c r="AC163" s="238"/>
      <c r="AD163" s="238"/>
    </row>
    <row r="164" spans="2:30">
      <c r="B164" s="184"/>
      <c r="C164" s="184"/>
      <c r="D164" s="184"/>
      <c r="E164" s="184"/>
      <c r="F164" s="184"/>
      <c r="G164" s="184"/>
      <c r="H164" s="184"/>
      <c r="I164" s="184"/>
      <c r="J164" s="184"/>
      <c r="K164" s="184"/>
      <c r="L164" s="184"/>
      <c r="M164" s="184"/>
      <c r="N164" s="184"/>
      <c r="O164" s="184"/>
      <c r="P164" s="184"/>
      <c r="Q164" s="234"/>
      <c r="R164" s="234"/>
      <c r="S164" s="234"/>
      <c r="T164" s="234"/>
      <c r="U164" s="234"/>
      <c r="V164" s="234"/>
      <c r="W164" s="234"/>
      <c r="X164" s="234"/>
      <c r="Y164" s="234"/>
      <c r="Z164" s="234"/>
      <c r="AA164" s="234"/>
      <c r="AB164" s="234"/>
      <c r="AC164" s="234"/>
      <c r="AD164" s="234"/>
    </row>
    <row r="165" spans="2:30">
      <c r="B165" s="183"/>
      <c r="C165" s="184"/>
      <c r="D165" s="183"/>
      <c r="E165" s="183"/>
      <c r="F165" s="183"/>
      <c r="G165" s="183"/>
      <c r="H165" s="183"/>
      <c r="I165" s="183"/>
      <c r="J165" s="183"/>
      <c r="K165" s="183"/>
      <c r="L165" s="183"/>
      <c r="M165" s="183"/>
      <c r="N165" s="183"/>
      <c r="O165" s="183"/>
      <c r="P165" s="183"/>
      <c r="Q165" s="232"/>
      <c r="R165" s="232"/>
      <c r="S165" s="232"/>
      <c r="T165" s="232"/>
      <c r="U165" s="232"/>
      <c r="V165" s="232"/>
      <c r="W165" s="232"/>
      <c r="X165" s="232"/>
      <c r="Y165" s="232"/>
      <c r="Z165" s="232"/>
      <c r="AA165" s="232"/>
      <c r="AB165" s="232"/>
      <c r="AC165" s="232"/>
      <c r="AD165" s="232"/>
    </row>
    <row r="166" spans="2:30">
      <c r="B166" s="183"/>
      <c r="C166" s="184"/>
      <c r="D166" s="183"/>
      <c r="E166" s="183"/>
      <c r="F166" s="183"/>
      <c r="G166" s="183"/>
      <c r="H166" s="183"/>
      <c r="I166" s="183"/>
      <c r="J166" s="183"/>
      <c r="K166" s="183"/>
      <c r="L166" s="183"/>
      <c r="M166" s="183"/>
      <c r="N166" s="183"/>
      <c r="O166" s="183"/>
      <c r="P166" s="183"/>
      <c r="Q166" s="233"/>
      <c r="R166" s="233"/>
      <c r="S166" s="233"/>
      <c r="T166" s="233"/>
      <c r="U166" s="233"/>
      <c r="V166" s="233"/>
      <c r="W166" s="233"/>
      <c r="X166" s="233"/>
      <c r="Y166" s="233"/>
      <c r="Z166" s="233"/>
      <c r="AA166" s="233"/>
      <c r="AB166" s="233"/>
      <c r="AC166" s="233"/>
      <c r="AD166" s="233"/>
    </row>
    <row r="167" spans="2:30">
      <c r="B167" s="183"/>
      <c r="C167" s="184"/>
      <c r="D167" s="183"/>
      <c r="E167" s="183"/>
      <c r="F167" s="183"/>
      <c r="G167" s="183"/>
      <c r="H167" s="183"/>
      <c r="I167" s="183"/>
      <c r="J167" s="183"/>
      <c r="K167" s="183"/>
      <c r="L167" s="183"/>
      <c r="M167" s="183"/>
      <c r="N167" s="183"/>
      <c r="O167" s="183"/>
      <c r="P167" s="183"/>
      <c r="Q167" s="234"/>
      <c r="R167" s="234"/>
      <c r="S167" s="234"/>
      <c r="T167" s="234"/>
      <c r="U167" s="234"/>
      <c r="V167" s="234"/>
      <c r="W167" s="234"/>
      <c r="X167" s="234"/>
      <c r="Y167" s="234"/>
      <c r="Z167" s="234"/>
      <c r="AA167" s="234"/>
      <c r="AB167" s="234"/>
      <c r="AC167" s="234"/>
      <c r="AD167" s="234"/>
    </row>
    <row r="168" spans="2:30">
      <c r="B168" s="183"/>
      <c r="C168" s="184"/>
      <c r="D168" s="115"/>
      <c r="E168" s="115"/>
      <c r="F168" s="115"/>
      <c r="G168" s="115"/>
      <c r="H168" s="115"/>
      <c r="I168" s="115"/>
      <c r="J168" s="115"/>
      <c r="K168" s="115"/>
      <c r="L168" s="115"/>
      <c r="M168" s="115"/>
      <c r="N168" s="115"/>
      <c r="O168" s="115"/>
      <c r="P168" s="115"/>
      <c r="Q168" s="115"/>
      <c r="R168" s="120"/>
      <c r="S168" s="120"/>
      <c r="T168" s="120"/>
      <c r="U168" s="115"/>
      <c r="V168" s="115"/>
      <c r="W168" s="115"/>
      <c r="X168" s="115"/>
      <c r="Y168" s="115"/>
      <c r="Z168" s="115"/>
      <c r="AA168" s="183"/>
      <c r="AB168" s="183"/>
    </row>
    <row r="169" spans="2:30">
      <c r="B169" s="183"/>
      <c r="C169" s="184"/>
      <c r="D169" s="115"/>
      <c r="E169" s="115"/>
      <c r="F169" s="115"/>
      <c r="G169" s="115"/>
      <c r="H169" s="115"/>
      <c r="I169" s="115"/>
      <c r="J169" s="115"/>
      <c r="K169" s="115"/>
      <c r="L169" s="115"/>
      <c r="M169" s="115"/>
      <c r="N169" s="115"/>
      <c r="O169" s="115"/>
      <c r="P169" s="115"/>
      <c r="Q169" s="115"/>
      <c r="R169" s="120"/>
      <c r="S169" s="120"/>
      <c r="T169" s="120"/>
      <c r="U169" s="115"/>
      <c r="V169" s="115"/>
      <c r="W169" s="115"/>
      <c r="X169" s="115"/>
      <c r="Y169" s="115"/>
      <c r="Z169" s="115"/>
      <c r="AA169" s="183"/>
      <c r="AB169" s="183"/>
    </row>
    <row r="170" spans="2:30">
      <c r="B170" s="183"/>
      <c r="C170" s="184"/>
      <c r="D170" s="115" t="s">
        <v>207</v>
      </c>
      <c r="E170" s="115"/>
      <c r="F170" s="115"/>
      <c r="G170" s="115"/>
      <c r="H170" s="115"/>
      <c r="I170" s="115"/>
      <c r="J170" s="115"/>
      <c r="K170" s="115"/>
      <c r="L170" s="115"/>
      <c r="M170" s="115"/>
      <c r="N170" s="115"/>
      <c r="O170" s="115"/>
      <c r="P170" s="115"/>
      <c r="Q170" s="115"/>
      <c r="R170" s="120"/>
      <c r="S170" s="120"/>
      <c r="T170" s="120"/>
      <c r="U170" s="115"/>
      <c r="V170" s="115"/>
      <c r="W170" s="115"/>
      <c r="X170" s="115"/>
      <c r="Y170" s="115"/>
      <c r="Z170" s="115"/>
      <c r="AA170" s="183"/>
      <c r="AB170" s="183"/>
    </row>
    <row r="171" spans="2:30">
      <c r="B171" s="183"/>
      <c r="C171" s="184"/>
      <c r="D171" s="115"/>
      <c r="E171" s="115"/>
      <c r="F171" s="115"/>
      <c r="G171" s="115"/>
      <c r="H171" s="115"/>
      <c r="I171" s="115"/>
      <c r="J171" s="115"/>
      <c r="K171" s="115"/>
      <c r="L171" s="115"/>
      <c r="M171" s="115"/>
      <c r="N171" s="115"/>
      <c r="O171" s="115"/>
      <c r="P171" s="115"/>
      <c r="Q171" s="115"/>
      <c r="R171" s="120"/>
      <c r="S171" s="120"/>
      <c r="T171" s="120"/>
      <c r="U171" s="115"/>
      <c r="V171" s="115"/>
      <c r="W171" s="115"/>
      <c r="X171" s="115"/>
      <c r="Y171" s="115"/>
      <c r="Z171" s="115"/>
      <c r="AA171" s="183"/>
      <c r="AB171" s="183"/>
    </row>
    <row r="172" spans="2:30">
      <c r="B172" s="183"/>
      <c r="C172" s="184"/>
      <c r="D172" s="115"/>
      <c r="E172" s="115"/>
      <c r="F172" s="115"/>
      <c r="G172" s="115"/>
      <c r="H172" s="115"/>
      <c r="I172" s="115"/>
      <c r="J172" s="115"/>
      <c r="K172" s="115"/>
      <c r="L172" s="115"/>
      <c r="M172" s="115"/>
      <c r="N172" s="115"/>
      <c r="O172" s="115"/>
      <c r="P172" s="115"/>
      <c r="Q172" s="115"/>
      <c r="R172" s="120"/>
      <c r="S172" s="120"/>
      <c r="T172" s="120"/>
      <c r="U172" s="115"/>
      <c r="V172" s="115"/>
      <c r="W172" s="115"/>
      <c r="X172" s="115"/>
      <c r="Y172" s="115"/>
      <c r="Z172" s="115"/>
      <c r="AA172" s="183"/>
      <c r="AB172" s="183"/>
    </row>
    <row r="173" spans="2:30">
      <c r="B173" s="183"/>
      <c r="C173" s="184"/>
      <c r="D173" s="115"/>
      <c r="E173" s="115"/>
      <c r="F173" s="115"/>
      <c r="G173" s="115"/>
      <c r="H173" s="115"/>
      <c r="I173" s="115"/>
      <c r="J173" s="115"/>
      <c r="K173" s="115"/>
      <c r="L173" s="115"/>
      <c r="M173" s="115"/>
      <c r="N173" s="115"/>
      <c r="O173" s="115"/>
      <c r="P173" s="115"/>
      <c r="Q173" s="115"/>
      <c r="R173" s="120"/>
      <c r="S173" s="120"/>
      <c r="T173" s="120"/>
      <c r="U173" s="115"/>
      <c r="V173" s="115"/>
      <c r="W173" s="115"/>
      <c r="X173" s="115"/>
      <c r="Y173" s="115"/>
      <c r="Z173" s="115"/>
      <c r="AA173" s="183"/>
      <c r="AB173" s="183"/>
    </row>
    <row r="174" spans="2:30">
      <c r="B174" s="183"/>
      <c r="C174" s="184"/>
      <c r="D174" s="115"/>
      <c r="E174" s="115"/>
      <c r="F174" s="115"/>
      <c r="G174" s="115"/>
      <c r="H174" s="115"/>
      <c r="I174" s="115"/>
      <c r="J174" s="115"/>
      <c r="K174" s="115"/>
      <c r="L174" s="115"/>
      <c r="M174" s="115"/>
      <c r="N174" s="115"/>
      <c r="O174" s="115"/>
      <c r="P174" s="115"/>
      <c r="Q174" s="115"/>
      <c r="R174" s="120"/>
      <c r="S174" s="120"/>
      <c r="T174" s="120"/>
      <c r="U174" s="115"/>
      <c r="V174" s="115"/>
      <c r="W174" s="115"/>
      <c r="X174" s="115"/>
      <c r="Y174" s="115"/>
      <c r="Z174" s="115"/>
      <c r="AA174" s="183"/>
      <c r="AB174" s="183"/>
    </row>
    <row r="175" spans="2:30">
      <c r="B175" s="183"/>
      <c r="C175" s="184"/>
      <c r="D175" s="115"/>
      <c r="E175" s="115"/>
      <c r="F175" s="115"/>
      <c r="G175" s="115"/>
      <c r="H175" s="115"/>
      <c r="I175" s="115"/>
      <c r="J175" s="115"/>
      <c r="K175" s="115"/>
      <c r="L175" s="115"/>
      <c r="M175" s="115"/>
      <c r="N175" s="115"/>
      <c r="O175" s="115"/>
      <c r="P175" s="115"/>
      <c r="Q175" s="115"/>
      <c r="R175" s="120"/>
      <c r="S175" s="120"/>
      <c r="T175" s="120"/>
      <c r="U175" s="115"/>
      <c r="V175" s="115"/>
      <c r="W175" s="115"/>
      <c r="X175" s="115"/>
      <c r="Y175" s="115"/>
      <c r="Z175" s="115"/>
      <c r="AA175" s="183"/>
      <c r="AB175" s="183"/>
    </row>
    <row r="176" spans="2:30">
      <c r="B176" s="183"/>
      <c r="C176" s="184"/>
      <c r="D176" s="115"/>
      <c r="E176" s="115"/>
      <c r="F176" s="115"/>
      <c r="G176" s="115"/>
      <c r="H176" s="115"/>
      <c r="I176" s="115"/>
      <c r="J176" s="115"/>
      <c r="K176" s="115"/>
      <c r="L176" s="115"/>
      <c r="M176" s="115"/>
      <c r="N176" s="115"/>
      <c r="O176" s="115"/>
      <c r="P176" s="115"/>
      <c r="Q176" s="115"/>
      <c r="R176" s="120"/>
      <c r="S176" s="120"/>
      <c r="T176" s="120"/>
      <c r="U176" s="115"/>
      <c r="V176" s="115"/>
      <c r="W176" s="115"/>
      <c r="X176" s="115"/>
      <c r="Y176" s="115"/>
      <c r="Z176" s="115"/>
      <c r="AA176" s="183"/>
      <c r="AB176" s="183"/>
    </row>
    <row r="177" spans="1:34" s="123" customFormat="1">
      <c r="A177" s="185"/>
      <c r="B177" s="124"/>
      <c r="C177" s="185"/>
      <c r="D177" s="115"/>
      <c r="E177" s="115"/>
      <c r="F177" s="115"/>
      <c r="G177" s="115"/>
      <c r="H177" s="115"/>
      <c r="I177" s="115"/>
      <c r="J177" s="115"/>
      <c r="K177" s="115"/>
      <c r="L177" s="115"/>
      <c r="M177" s="115"/>
      <c r="N177" s="115"/>
      <c r="O177" s="115"/>
      <c r="P177" s="115"/>
      <c r="Q177" s="115"/>
      <c r="R177" s="120"/>
      <c r="S177" s="120"/>
      <c r="T177" s="120"/>
      <c r="U177" s="115"/>
      <c r="V177" s="115"/>
      <c r="W177" s="115"/>
      <c r="X177" s="115"/>
      <c r="Y177" s="115"/>
      <c r="Z177" s="115"/>
      <c r="AA177" s="183"/>
      <c r="AB177" s="183"/>
      <c r="AC177" s="176"/>
      <c r="AD177" s="124"/>
      <c r="AE177" s="129"/>
      <c r="AF177" s="129"/>
      <c r="AG177" s="129"/>
      <c r="AH177" s="129"/>
    </row>
    <row r="178" spans="1:34" s="123" customFormat="1">
      <c r="A178" s="185"/>
      <c r="B178" s="124"/>
      <c r="C178" s="185"/>
      <c r="D178" s="115"/>
      <c r="E178" s="115"/>
      <c r="F178" s="115"/>
      <c r="G178" s="115"/>
      <c r="H178" s="115"/>
      <c r="I178" s="115"/>
      <c r="J178" s="115"/>
      <c r="K178" s="115"/>
      <c r="L178" s="115"/>
      <c r="M178" s="115"/>
      <c r="N178" s="115"/>
      <c r="O178" s="115"/>
      <c r="P178" s="115"/>
      <c r="Q178" s="115"/>
      <c r="R178" s="120"/>
      <c r="S178" s="120"/>
      <c r="T178" s="120"/>
      <c r="U178" s="115"/>
      <c r="V178" s="115"/>
      <c r="W178" s="115"/>
      <c r="X178" s="115"/>
      <c r="Y178" s="115"/>
      <c r="Z178" s="115"/>
      <c r="AA178" s="183"/>
      <c r="AB178" s="183"/>
      <c r="AC178" s="176"/>
      <c r="AD178" s="124"/>
      <c r="AE178" s="129"/>
      <c r="AF178" s="129"/>
      <c r="AG178" s="129"/>
      <c r="AH178" s="129"/>
    </row>
    <row r="179" spans="1:34" s="123" customFormat="1">
      <c r="A179" s="185"/>
      <c r="B179" s="124"/>
      <c r="C179" s="185"/>
      <c r="D179" s="115"/>
      <c r="E179" s="115"/>
      <c r="F179" s="115"/>
      <c r="G179" s="115"/>
      <c r="H179" s="115"/>
      <c r="I179" s="115"/>
      <c r="J179" s="115"/>
      <c r="K179" s="115"/>
      <c r="L179" s="115"/>
      <c r="M179" s="115"/>
      <c r="N179" s="115"/>
      <c r="O179" s="115"/>
      <c r="P179" s="115"/>
      <c r="Q179" s="115"/>
      <c r="R179" s="120"/>
      <c r="S179" s="120"/>
      <c r="T179" s="120"/>
      <c r="U179" s="115"/>
      <c r="V179" s="115"/>
      <c r="W179" s="115"/>
      <c r="X179" s="115"/>
      <c r="Y179" s="115"/>
      <c r="Z179" s="115"/>
      <c r="AA179" s="183"/>
      <c r="AB179" s="183"/>
      <c r="AC179" s="176"/>
      <c r="AD179" s="124"/>
      <c r="AE179" s="129"/>
      <c r="AF179" s="129"/>
      <c r="AG179" s="129"/>
      <c r="AH179" s="129"/>
    </row>
    <row r="180" spans="1:34" s="123" customFormat="1">
      <c r="A180" s="185"/>
      <c r="B180" s="124"/>
      <c r="C180" s="185"/>
      <c r="D180" s="115"/>
      <c r="E180" s="115"/>
      <c r="F180" s="115"/>
      <c r="G180" s="115"/>
      <c r="H180" s="115"/>
      <c r="I180" s="115"/>
      <c r="J180" s="115"/>
      <c r="K180" s="115"/>
      <c r="L180" s="115"/>
      <c r="M180" s="115"/>
      <c r="N180" s="115"/>
      <c r="O180" s="115"/>
      <c r="P180" s="115"/>
      <c r="Q180" s="115"/>
      <c r="R180" s="120"/>
      <c r="S180" s="120"/>
      <c r="T180" s="120"/>
      <c r="U180" s="115"/>
      <c r="V180" s="115"/>
      <c r="W180" s="115"/>
      <c r="X180" s="115"/>
      <c r="Y180" s="115"/>
      <c r="Z180" s="115"/>
      <c r="AA180" s="183"/>
      <c r="AB180" s="183"/>
      <c r="AC180" s="176"/>
      <c r="AD180" s="124"/>
      <c r="AE180" s="129"/>
      <c r="AF180" s="129"/>
      <c r="AG180" s="129"/>
      <c r="AH180" s="129"/>
    </row>
    <row r="181" spans="1:34" s="123" customFormat="1">
      <c r="A181" s="185"/>
      <c r="B181" s="124"/>
      <c r="C181" s="185"/>
      <c r="D181" s="115"/>
      <c r="E181" s="115"/>
      <c r="F181" s="115"/>
      <c r="G181" s="115"/>
      <c r="H181" s="115"/>
      <c r="I181" s="115"/>
      <c r="J181" s="115"/>
      <c r="K181" s="115"/>
      <c r="L181" s="115"/>
      <c r="M181" s="115"/>
      <c r="N181" s="115"/>
      <c r="O181" s="115"/>
      <c r="P181" s="115"/>
      <c r="Q181" s="115"/>
      <c r="R181" s="120"/>
      <c r="S181" s="120"/>
      <c r="T181" s="120"/>
      <c r="U181" s="115"/>
      <c r="V181" s="115"/>
      <c r="W181" s="115"/>
      <c r="X181" s="115"/>
      <c r="Y181" s="115"/>
      <c r="Z181" s="115"/>
      <c r="AA181" s="183"/>
      <c r="AB181" s="183"/>
      <c r="AC181" s="176"/>
      <c r="AD181" s="124"/>
      <c r="AE181" s="129"/>
      <c r="AF181" s="129"/>
      <c r="AG181" s="129"/>
      <c r="AH181" s="129"/>
    </row>
    <row r="182" spans="1:34" s="123" customFormat="1">
      <c r="A182" s="185"/>
      <c r="B182" s="124"/>
      <c r="C182" s="185"/>
      <c r="D182" s="115"/>
      <c r="E182" s="115"/>
      <c r="F182" s="115"/>
      <c r="G182" s="115"/>
      <c r="H182" s="115"/>
      <c r="I182" s="115"/>
      <c r="J182" s="115"/>
      <c r="K182" s="115"/>
      <c r="L182" s="115"/>
      <c r="M182" s="115"/>
      <c r="N182" s="115"/>
      <c r="O182" s="115"/>
      <c r="P182" s="115"/>
      <c r="Q182" s="115"/>
      <c r="R182" s="120"/>
      <c r="S182" s="120"/>
      <c r="T182" s="120"/>
      <c r="U182" s="115"/>
      <c r="V182" s="115"/>
      <c r="W182" s="115"/>
      <c r="X182" s="115"/>
      <c r="Y182" s="115"/>
      <c r="Z182" s="115"/>
      <c r="AA182" s="183"/>
      <c r="AB182" s="183"/>
      <c r="AC182" s="176"/>
      <c r="AD182" s="124"/>
      <c r="AE182" s="129"/>
      <c r="AF182" s="129"/>
      <c r="AG182" s="129"/>
      <c r="AH182" s="129"/>
    </row>
    <row r="183" spans="1:34" s="123" customFormat="1">
      <c r="A183" s="185"/>
      <c r="B183" s="124"/>
      <c r="C183" s="185"/>
      <c r="D183" s="115"/>
      <c r="E183" s="115"/>
      <c r="F183" s="115"/>
      <c r="G183" s="115"/>
      <c r="H183" s="115"/>
      <c r="I183" s="115"/>
      <c r="J183" s="115"/>
      <c r="K183" s="115"/>
      <c r="L183" s="115"/>
      <c r="M183" s="115"/>
      <c r="N183" s="115"/>
      <c r="O183" s="115"/>
      <c r="P183" s="115"/>
      <c r="Q183" s="115"/>
      <c r="R183" s="120"/>
      <c r="S183" s="120"/>
      <c r="T183" s="120"/>
      <c r="U183" s="115"/>
      <c r="V183" s="115"/>
      <c r="W183" s="115"/>
      <c r="X183" s="115"/>
      <c r="Y183" s="115"/>
      <c r="Z183" s="115"/>
      <c r="AA183" s="183"/>
      <c r="AB183" s="183"/>
      <c r="AC183" s="176"/>
      <c r="AD183" s="124"/>
      <c r="AE183" s="129"/>
      <c r="AF183" s="129"/>
      <c r="AG183" s="129"/>
      <c r="AH183" s="129"/>
    </row>
    <row r="184" spans="1:34" s="123" customFormat="1">
      <c r="A184" s="185"/>
      <c r="B184" s="124"/>
      <c r="C184" s="185"/>
      <c r="D184" s="115"/>
      <c r="E184" s="115"/>
      <c r="F184" s="115"/>
      <c r="G184" s="115"/>
      <c r="H184" s="115"/>
      <c r="I184" s="115"/>
      <c r="J184" s="115"/>
      <c r="K184" s="115"/>
      <c r="L184" s="115"/>
      <c r="M184" s="115"/>
      <c r="N184" s="115"/>
      <c r="O184" s="115"/>
      <c r="P184" s="115"/>
      <c r="Q184" s="115"/>
      <c r="R184" s="120"/>
      <c r="S184" s="120"/>
      <c r="T184" s="120"/>
      <c r="U184" s="115"/>
      <c r="V184" s="115"/>
      <c r="W184" s="115"/>
      <c r="X184" s="115"/>
      <c r="Y184" s="115"/>
      <c r="Z184" s="115"/>
      <c r="AA184" s="183"/>
      <c r="AB184" s="183"/>
      <c r="AC184" s="176"/>
      <c r="AD184" s="124"/>
      <c r="AE184" s="129"/>
      <c r="AF184" s="129"/>
      <c r="AG184" s="129"/>
      <c r="AH184" s="129"/>
    </row>
    <row r="185" spans="1:34" s="123" customFormat="1">
      <c r="A185" s="185"/>
      <c r="B185" s="124"/>
      <c r="C185" s="185"/>
      <c r="D185" s="115"/>
      <c r="E185" s="115"/>
      <c r="F185" s="115"/>
      <c r="G185" s="115"/>
      <c r="H185" s="115"/>
      <c r="I185" s="115"/>
      <c r="J185" s="115"/>
      <c r="K185" s="115"/>
      <c r="L185" s="115"/>
      <c r="M185" s="115"/>
      <c r="N185" s="115"/>
      <c r="O185" s="115"/>
      <c r="P185" s="115"/>
      <c r="Q185" s="115"/>
      <c r="R185" s="120"/>
      <c r="S185" s="120"/>
      <c r="T185" s="120"/>
      <c r="U185" s="115"/>
      <c r="V185" s="115"/>
      <c r="W185" s="115"/>
      <c r="X185" s="115"/>
      <c r="Y185" s="115"/>
      <c r="Z185" s="115"/>
      <c r="AA185" s="183"/>
      <c r="AB185" s="183"/>
      <c r="AC185" s="176"/>
      <c r="AD185" s="124"/>
      <c r="AE185" s="129"/>
      <c r="AF185" s="129"/>
      <c r="AG185" s="129"/>
      <c r="AH185" s="129"/>
    </row>
    <row r="186" spans="1:34" s="123" customFormat="1">
      <c r="A186" s="185"/>
      <c r="B186" s="124"/>
      <c r="C186" s="185"/>
      <c r="D186" s="115"/>
      <c r="E186" s="115"/>
      <c r="F186" s="115"/>
      <c r="G186" s="115"/>
      <c r="H186" s="115"/>
      <c r="I186" s="115"/>
      <c r="J186" s="115"/>
      <c r="K186" s="115"/>
      <c r="L186" s="115"/>
      <c r="M186" s="115"/>
      <c r="N186" s="115"/>
      <c r="O186" s="115"/>
      <c r="P186" s="115"/>
      <c r="Q186" s="115"/>
      <c r="R186" s="120"/>
      <c r="S186" s="120"/>
      <c r="T186" s="120"/>
      <c r="U186" s="115"/>
      <c r="V186" s="115"/>
      <c r="W186" s="115"/>
      <c r="X186" s="115"/>
      <c r="Y186" s="115"/>
      <c r="Z186" s="115"/>
      <c r="AA186" s="183"/>
      <c r="AB186" s="183"/>
      <c r="AC186" s="176"/>
      <c r="AD186" s="124"/>
      <c r="AE186" s="129"/>
      <c r="AF186" s="129"/>
      <c r="AG186" s="129"/>
      <c r="AH186" s="129"/>
    </row>
  </sheetData>
  <mergeCells count="42">
    <mergeCell ref="Q166:AD166"/>
    <mergeCell ref="Q167:AD167"/>
    <mergeCell ref="A158:B158"/>
    <mergeCell ref="Q161:AD161"/>
    <mergeCell ref="Q162:AD162"/>
    <mergeCell ref="Q163:AD163"/>
    <mergeCell ref="Q164:AD164"/>
    <mergeCell ref="Q165:AD165"/>
    <mergeCell ref="AC7:AD8"/>
    <mergeCell ref="R7:R8"/>
    <mergeCell ref="S7:S8"/>
    <mergeCell ref="T7:T8"/>
    <mergeCell ref="U7:U8"/>
    <mergeCell ref="V7:V8"/>
    <mergeCell ref="W7:W8"/>
    <mergeCell ref="X7:X8"/>
    <mergeCell ref="Y7:Y8"/>
    <mergeCell ref="Z7:Z8"/>
    <mergeCell ref="AA7:AA8"/>
    <mergeCell ref="AB7:AB8"/>
    <mergeCell ref="Q7:Q8"/>
    <mergeCell ref="F7:F8"/>
    <mergeCell ref="G7:G8"/>
    <mergeCell ref="H7:H8"/>
    <mergeCell ref="I7:I8"/>
    <mergeCell ref="J7:J8"/>
    <mergeCell ref="K7:K8"/>
    <mergeCell ref="L7:L8"/>
    <mergeCell ref="M7:M8"/>
    <mergeCell ref="N7:N8"/>
    <mergeCell ref="O7:O8"/>
    <mergeCell ref="P7:P8"/>
    <mergeCell ref="A1:AD1"/>
    <mergeCell ref="A2:AD2"/>
    <mergeCell ref="A3:AD3"/>
    <mergeCell ref="A4:AD4"/>
    <mergeCell ref="A5:AD5"/>
    <mergeCell ref="A7:A8"/>
    <mergeCell ref="B7:B8"/>
    <mergeCell ref="C7:C8"/>
    <mergeCell ref="D7:D8"/>
    <mergeCell ref="E7:E8"/>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I164"/>
  <sheetViews>
    <sheetView tabSelected="1" workbookViewId="0">
      <selection activeCell="F18" sqref="F18"/>
    </sheetView>
  </sheetViews>
  <sheetFormatPr defaultRowHeight="15"/>
  <cols>
    <col min="1" max="1" width="12.42578125" style="217" bestFit="1" customWidth="1"/>
    <col min="2" max="2" width="39.7109375" style="124" customWidth="1"/>
    <col min="3" max="3" width="4.140625" style="217" customWidth="1"/>
    <col min="4" max="4" width="17.140625" style="124" customWidth="1"/>
    <col min="5" max="16" width="15.7109375" style="124" customWidth="1"/>
    <col min="17" max="17" width="0" style="124" hidden="1" customWidth="1"/>
    <col min="18" max="20" width="0" style="180" hidden="1" customWidth="1"/>
    <col min="21" max="26" width="0" style="124" hidden="1" customWidth="1"/>
    <col min="27" max="27" width="15.140625" style="124" bestFit="1" customWidth="1"/>
    <col min="28" max="28" width="15" style="124" bestFit="1" customWidth="1"/>
    <col min="29" max="29" width="7.7109375" style="176" customWidth="1"/>
    <col min="30" max="30" width="4.42578125" style="124" customWidth="1"/>
    <col min="31" max="31" width="10.5703125" style="129" bestFit="1" customWidth="1"/>
    <col min="32" max="32" width="14.28515625" style="129" bestFit="1" customWidth="1"/>
    <col min="33" max="34" width="12.42578125" style="129" bestFit="1" customWidth="1"/>
    <col min="35" max="256" width="9.140625" style="129"/>
    <col min="257" max="257" width="12.42578125" style="129" bestFit="1" customWidth="1"/>
    <col min="258" max="258" width="39.7109375" style="129" customWidth="1"/>
    <col min="259" max="259" width="4.140625" style="129" customWidth="1"/>
    <col min="260" max="260" width="17" style="129" bestFit="1" customWidth="1"/>
    <col min="261" max="272" width="15.7109375" style="129" customWidth="1"/>
    <col min="273" max="282" width="0" style="129" hidden="1" customWidth="1"/>
    <col min="283" max="283" width="15.140625" style="129" bestFit="1" customWidth="1"/>
    <col min="284" max="284" width="15" style="129" bestFit="1" customWidth="1"/>
    <col min="285" max="285" width="7.7109375" style="129" customWidth="1"/>
    <col min="286" max="286" width="4.42578125" style="129" customWidth="1"/>
    <col min="287" max="287" width="10.5703125" style="129" bestFit="1" customWidth="1"/>
    <col min="288" max="288" width="14.28515625" style="129" bestFit="1" customWidth="1"/>
    <col min="289" max="290" width="12.42578125" style="129" bestFit="1" customWidth="1"/>
    <col min="291" max="512" width="9.140625" style="129"/>
    <col min="513" max="513" width="12.42578125" style="129" bestFit="1" customWidth="1"/>
    <col min="514" max="514" width="39.7109375" style="129" customWidth="1"/>
    <col min="515" max="515" width="4.140625" style="129" customWidth="1"/>
    <col min="516" max="516" width="17" style="129" bestFit="1" customWidth="1"/>
    <col min="517" max="528" width="15.7109375" style="129" customWidth="1"/>
    <col min="529" max="538" width="0" style="129" hidden="1" customWidth="1"/>
    <col min="539" max="539" width="15.140625" style="129" bestFit="1" customWidth="1"/>
    <col min="540" max="540" width="15" style="129" bestFit="1" customWidth="1"/>
    <col min="541" max="541" width="7.7109375" style="129" customWidth="1"/>
    <col min="542" max="542" width="4.42578125" style="129" customWidth="1"/>
    <col min="543" max="543" width="10.5703125" style="129" bestFit="1" customWidth="1"/>
    <col min="544" max="544" width="14.28515625" style="129" bestFit="1" customWidth="1"/>
    <col min="545" max="546" width="12.42578125" style="129" bestFit="1" customWidth="1"/>
    <col min="547" max="768" width="9.140625" style="129"/>
    <col min="769" max="769" width="12.42578125" style="129" bestFit="1" customWidth="1"/>
    <col min="770" max="770" width="39.7109375" style="129" customWidth="1"/>
    <col min="771" max="771" width="4.140625" style="129" customWidth="1"/>
    <col min="772" max="772" width="17" style="129" bestFit="1" customWidth="1"/>
    <col min="773" max="784" width="15.7109375" style="129" customWidth="1"/>
    <col min="785" max="794" width="0" style="129" hidden="1" customWidth="1"/>
    <col min="795" max="795" width="15.140625" style="129" bestFit="1" customWidth="1"/>
    <col min="796" max="796" width="15" style="129" bestFit="1" customWidth="1"/>
    <col min="797" max="797" width="7.7109375" style="129" customWidth="1"/>
    <col min="798" max="798" width="4.42578125" style="129" customWidth="1"/>
    <col min="799" max="799" width="10.5703125" style="129" bestFit="1" customWidth="1"/>
    <col min="800" max="800" width="14.28515625" style="129" bestFit="1" customWidth="1"/>
    <col min="801" max="802" width="12.42578125" style="129" bestFit="1" customWidth="1"/>
    <col min="803" max="1024" width="9.140625" style="129"/>
    <col min="1025" max="1025" width="12.42578125" style="129" bestFit="1" customWidth="1"/>
    <col min="1026" max="1026" width="39.7109375" style="129" customWidth="1"/>
    <col min="1027" max="1027" width="4.140625" style="129" customWidth="1"/>
    <col min="1028" max="1028" width="17" style="129" bestFit="1" customWidth="1"/>
    <col min="1029" max="1040" width="15.7109375" style="129" customWidth="1"/>
    <col min="1041" max="1050" width="0" style="129" hidden="1" customWidth="1"/>
    <col min="1051" max="1051" width="15.140625" style="129" bestFit="1" customWidth="1"/>
    <col min="1052" max="1052" width="15" style="129" bestFit="1" customWidth="1"/>
    <col min="1053" max="1053" width="7.7109375" style="129" customWidth="1"/>
    <col min="1054" max="1054" width="4.42578125" style="129" customWidth="1"/>
    <col min="1055" max="1055" width="10.5703125" style="129" bestFit="1" customWidth="1"/>
    <col min="1056" max="1056" width="14.28515625" style="129" bestFit="1" customWidth="1"/>
    <col min="1057" max="1058" width="12.42578125" style="129" bestFit="1" customWidth="1"/>
    <col min="1059" max="1280" width="9.140625" style="129"/>
    <col min="1281" max="1281" width="12.42578125" style="129" bestFit="1" customWidth="1"/>
    <col min="1282" max="1282" width="39.7109375" style="129" customWidth="1"/>
    <col min="1283" max="1283" width="4.140625" style="129" customWidth="1"/>
    <col min="1284" max="1284" width="17" style="129" bestFit="1" customWidth="1"/>
    <col min="1285" max="1296" width="15.7109375" style="129" customWidth="1"/>
    <col min="1297" max="1306" width="0" style="129" hidden="1" customWidth="1"/>
    <col min="1307" max="1307" width="15.140625" style="129" bestFit="1" customWidth="1"/>
    <col min="1308" max="1308" width="15" style="129" bestFit="1" customWidth="1"/>
    <col min="1309" max="1309" width="7.7109375" style="129" customWidth="1"/>
    <col min="1310" max="1310" width="4.42578125" style="129" customWidth="1"/>
    <col min="1311" max="1311" width="10.5703125" style="129" bestFit="1" customWidth="1"/>
    <col min="1312" max="1312" width="14.28515625" style="129" bestFit="1" customWidth="1"/>
    <col min="1313" max="1314" width="12.42578125" style="129" bestFit="1" customWidth="1"/>
    <col min="1315" max="1536" width="9.140625" style="129"/>
    <col min="1537" max="1537" width="12.42578125" style="129" bestFit="1" customWidth="1"/>
    <col min="1538" max="1538" width="39.7109375" style="129" customWidth="1"/>
    <col min="1539" max="1539" width="4.140625" style="129" customWidth="1"/>
    <col min="1540" max="1540" width="17" style="129" bestFit="1" customWidth="1"/>
    <col min="1541" max="1552" width="15.7109375" style="129" customWidth="1"/>
    <col min="1553" max="1562" width="0" style="129" hidden="1" customWidth="1"/>
    <col min="1563" max="1563" width="15.140625" style="129" bestFit="1" customWidth="1"/>
    <col min="1564" max="1564" width="15" style="129" bestFit="1" customWidth="1"/>
    <col min="1565" max="1565" width="7.7109375" style="129" customWidth="1"/>
    <col min="1566" max="1566" width="4.42578125" style="129" customWidth="1"/>
    <col min="1567" max="1567" width="10.5703125" style="129" bestFit="1" customWidth="1"/>
    <col min="1568" max="1568" width="14.28515625" style="129" bestFit="1" customWidth="1"/>
    <col min="1569" max="1570" width="12.42578125" style="129" bestFit="1" customWidth="1"/>
    <col min="1571" max="1792" width="9.140625" style="129"/>
    <col min="1793" max="1793" width="12.42578125" style="129" bestFit="1" customWidth="1"/>
    <col min="1794" max="1794" width="39.7109375" style="129" customWidth="1"/>
    <col min="1795" max="1795" width="4.140625" style="129" customWidth="1"/>
    <col min="1796" max="1796" width="17" style="129" bestFit="1" customWidth="1"/>
    <col min="1797" max="1808" width="15.7109375" style="129" customWidth="1"/>
    <col min="1809" max="1818" width="0" style="129" hidden="1" customWidth="1"/>
    <col min="1819" max="1819" width="15.140625" style="129" bestFit="1" customWidth="1"/>
    <col min="1820" max="1820" width="15" style="129" bestFit="1" customWidth="1"/>
    <col min="1821" max="1821" width="7.7109375" style="129" customWidth="1"/>
    <col min="1822" max="1822" width="4.42578125" style="129" customWidth="1"/>
    <col min="1823" max="1823" width="10.5703125" style="129" bestFit="1" customWidth="1"/>
    <col min="1824" max="1824" width="14.28515625" style="129" bestFit="1" customWidth="1"/>
    <col min="1825" max="1826" width="12.42578125" style="129" bestFit="1" customWidth="1"/>
    <col min="1827" max="2048" width="9.140625" style="129"/>
    <col min="2049" max="2049" width="12.42578125" style="129" bestFit="1" customWidth="1"/>
    <col min="2050" max="2050" width="39.7109375" style="129" customWidth="1"/>
    <col min="2051" max="2051" width="4.140625" style="129" customWidth="1"/>
    <col min="2052" max="2052" width="17" style="129" bestFit="1" customWidth="1"/>
    <col min="2053" max="2064" width="15.7109375" style="129" customWidth="1"/>
    <col min="2065" max="2074" width="0" style="129" hidden="1" customWidth="1"/>
    <col min="2075" max="2075" width="15.140625" style="129" bestFit="1" customWidth="1"/>
    <col min="2076" max="2076" width="15" style="129" bestFit="1" customWidth="1"/>
    <col min="2077" max="2077" width="7.7109375" style="129" customWidth="1"/>
    <col min="2078" max="2078" width="4.42578125" style="129" customWidth="1"/>
    <col min="2079" max="2079" width="10.5703125" style="129" bestFit="1" customWidth="1"/>
    <col min="2080" max="2080" width="14.28515625" style="129" bestFit="1" customWidth="1"/>
    <col min="2081" max="2082" width="12.42578125" style="129" bestFit="1" customWidth="1"/>
    <col min="2083" max="2304" width="9.140625" style="129"/>
    <col min="2305" max="2305" width="12.42578125" style="129" bestFit="1" customWidth="1"/>
    <col min="2306" max="2306" width="39.7109375" style="129" customWidth="1"/>
    <col min="2307" max="2307" width="4.140625" style="129" customWidth="1"/>
    <col min="2308" max="2308" width="17" style="129" bestFit="1" customWidth="1"/>
    <col min="2309" max="2320" width="15.7109375" style="129" customWidth="1"/>
    <col min="2321" max="2330" width="0" style="129" hidden="1" customWidth="1"/>
    <col min="2331" max="2331" width="15.140625" style="129" bestFit="1" customWidth="1"/>
    <col min="2332" max="2332" width="15" style="129" bestFit="1" customWidth="1"/>
    <col min="2333" max="2333" width="7.7109375" style="129" customWidth="1"/>
    <col min="2334" max="2334" width="4.42578125" style="129" customWidth="1"/>
    <col min="2335" max="2335" width="10.5703125" style="129" bestFit="1" customWidth="1"/>
    <col min="2336" max="2336" width="14.28515625" style="129" bestFit="1" customWidth="1"/>
    <col min="2337" max="2338" width="12.42578125" style="129" bestFit="1" customWidth="1"/>
    <col min="2339" max="2560" width="9.140625" style="129"/>
    <col min="2561" max="2561" width="12.42578125" style="129" bestFit="1" customWidth="1"/>
    <col min="2562" max="2562" width="39.7109375" style="129" customWidth="1"/>
    <col min="2563" max="2563" width="4.140625" style="129" customWidth="1"/>
    <col min="2564" max="2564" width="17" style="129" bestFit="1" customWidth="1"/>
    <col min="2565" max="2576" width="15.7109375" style="129" customWidth="1"/>
    <col min="2577" max="2586" width="0" style="129" hidden="1" customWidth="1"/>
    <col min="2587" max="2587" width="15.140625" style="129" bestFit="1" customWidth="1"/>
    <col min="2588" max="2588" width="15" style="129" bestFit="1" customWidth="1"/>
    <col min="2589" max="2589" width="7.7109375" style="129" customWidth="1"/>
    <col min="2590" max="2590" width="4.42578125" style="129" customWidth="1"/>
    <col min="2591" max="2591" width="10.5703125" style="129" bestFit="1" customWidth="1"/>
    <col min="2592" max="2592" width="14.28515625" style="129" bestFit="1" customWidth="1"/>
    <col min="2593" max="2594" width="12.42578125" style="129" bestFit="1" customWidth="1"/>
    <col min="2595" max="2816" width="9.140625" style="129"/>
    <col min="2817" max="2817" width="12.42578125" style="129" bestFit="1" customWidth="1"/>
    <col min="2818" max="2818" width="39.7109375" style="129" customWidth="1"/>
    <col min="2819" max="2819" width="4.140625" style="129" customWidth="1"/>
    <col min="2820" max="2820" width="17" style="129" bestFit="1" customWidth="1"/>
    <col min="2821" max="2832" width="15.7109375" style="129" customWidth="1"/>
    <col min="2833" max="2842" width="0" style="129" hidden="1" customWidth="1"/>
    <col min="2843" max="2843" width="15.140625" style="129" bestFit="1" customWidth="1"/>
    <col min="2844" max="2844" width="15" style="129" bestFit="1" customWidth="1"/>
    <col min="2845" max="2845" width="7.7109375" style="129" customWidth="1"/>
    <col min="2846" max="2846" width="4.42578125" style="129" customWidth="1"/>
    <col min="2847" max="2847" width="10.5703125" style="129" bestFit="1" customWidth="1"/>
    <col min="2848" max="2848" width="14.28515625" style="129" bestFit="1" customWidth="1"/>
    <col min="2849" max="2850" width="12.42578125" style="129" bestFit="1" customWidth="1"/>
    <col min="2851" max="3072" width="9.140625" style="129"/>
    <col min="3073" max="3073" width="12.42578125" style="129" bestFit="1" customWidth="1"/>
    <col min="3074" max="3074" width="39.7109375" style="129" customWidth="1"/>
    <col min="3075" max="3075" width="4.140625" style="129" customWidth="1"/>
    <col min="3076" max="3076" width="17" style="129" bestFit="1" customWidth="1"/>
    <col min="3077" max="3088" width="15.7109375" style="129" customWidth="1"/>
    <col min="3089" max="3098" width="0" style="129" hidden="1" customWidth="1"/>
    <col min="3099" max="3099" width="15.140625" style="129" bestFit="1" customWidth="1"/>
    <col min="3100" max="3100" width="15" style="129" bestFit="1" customWidth="1"/>
    <col min="3101" max="3101" width="7.7109375" style="129" customWidth="1"/>
    <col min="3102" max="3102" width="4.42578125" style="129" customWidth="1"/>
    <col min="3103" max="3103" width="10.5703125" style="129" bestFit="1" customWidth="1"/>
    <col min="3104" max="3104" width="14.28515625" style="129" bestFit="1" customWidth="1"/>
    <col min="3105" max="3106" width="12.42578125" style="129" bestFit="1" customWidth="1"/>
    <col min="3107" max="3328" width="9.140625" style="129"/>
    <col min="3329" max="3329" width="12.42578125" style="129" bestFit="1" customWidth="1"/>
    <col min="3330" max="3330" width="39.7109375" style="129" customWidth="1"/>
    <col min="3331" max="3331" width="4.140625" style="129" customWidth="1"/>
    <col min="3332" max="3332" width="17" style="129" bestFit="1" customWidth="1"/>
    <col min="3333" max="3344" width="15.7109375" style="129" customWidth="1"/>
    <col min="3345" max="3354" width="0" style="129" hidden="1" customWidth="1"/>
    <col min="3355" max="3355" width="15.140625" style="129" bestFit="1" customWidth="1"/>
    <col min="3356" max="3356" width="15" style="129" bestFit="1" customWidth="1"/>
    <col min="3357" max="3357" width="7.7109375" style="129" customWidth="1"/>
    <col min="3358" max="3358" width="4.42578125" style="129" customWidth="1"/>
    <col min="3359" max="3359" width="10.5703125" style="129" bestFit="1" customWidth="1"/>
    <col min="3360" max="3360" width="14.28515625" style="129" bestFit="1" customWidth="1"/>
    <col min="3361" max="3362" width="12.42578125" style="129" bestFit="1" customWidth="1"/>
    <col min="3363" max="3584" width="9.140625" style="129"/>
    <col min="3585" max="3585" width="12.42578125" style="129" bestFit="1" customWidth="1"/>
    <col min="3586" max="3586" width="39.7109375" style="129" customWidth="1"/>
    <col min="3587" max="3587" width="4.140625" style="129" customWidth="1"/>
    <col min="3588" max="3588" width="17" style="129" bestFit="1" customWidth="1"/>
    <col min="3589" max="3600" width="15.7109375" style="129" customWidth="1"/>
    <col min="3601" max="3610" width="0" style="129" hidden="1" customWidth="1"/>
    <col min="3611" max="3611" width="15.140625" style="129" bestFit="1" customWidth="1"/>
    <col min="3612" max="3612" width="15" style="129" bestFit="1" customWidth="1"/>
    <col min="3613" max="3613" width="7.7109375" style="129" customWidth="1"/>
    <col min="3614" max="3614" width="4.42578125" style="129" customWidth="1"/>
    <col min="3615" max="3615" width="10.5703125" style="129" bestFit="1" customWidth="1"/>
    <col min="3616" max="3616" width="14.28515625" style="129" bestFit="1" customWidth="1"/>
    <col min="3617" max="3618" width="12.42578125" style="129" bestFit="1" customWidth="1"/>
    <col min="3619" max="3840" width="9.140625" style="129"/>
    <col min="3841" max="3841" width="12.42578125" style="129" bestFit="1" customWidth="1"/>
    <col min="3842" max="3842" width="39.7109375" style="129" customWidth="1"/>
    <col min="3843" max="3843" width="4.140625" style="129" customWidth="1"/>
    <col min="3844" max="3844" width="17" style="129" bestFit="1" customWidth="1"/>
    <col min="3845" max="3856" width="15.7109375" style="129" customWidth="1"/>
    <col min="3857" max="3866" width="0" style="129" hidden="1" customWidth="1"/>
    <col min="3867" max="3867" width="15.140625" style="129" bestFit="1" customWidth="1"/>
    <col min="3868" max="3868" width="15" style="129" bestFit="1" customWidth="1"/>
    <col min="3869" max="3869" width="7.7109375" style="129" customWidth="1"/>
    <col min="3870" max="3870" width="4.42578125" style="129" customWidth="1"/>
    <col min="3871" max="3871" width="10.5703125" style="129" bestFit="1" customWidth="1"/>
    <col min="3872" max="3872" width="14.28515625" style="129" bestFit="1" customWidth="1"/>
    <col min="3873" max="3874" width="12.42578125" style="129" bestFit="1" customWidth="1"/>
    <col min="3875" max="4096" width="9.140625" style="129"/>
    <col min="4097" max="4097" width="12.42578125" style="129" bestFit="1" customWidth="1"/>
    <col min="4098" max="4098" width="39.7109375" style="129" customWidth="1"/>
    <col min="4099" max="4099" width="4.140625" style="129" customWidth="1"/>
    <col min="4100" max="4100" width="17" style="129" bestFit="1" customWidth="1"/>
    <col min="4101" max="4112" width="15.7109375" style="129" customWidth="1"/>
    <col min="4113" max="4122" width="0" style="129" hidden="1" customWidth="1"/>
    <col min="4123" max="4123" width="15.140625" style="129" bestFit="1" customWidth="1"/>
    <col min="4124" max="4124" width="15" style="129" bestFit="1" customWidth="1"/>
    <col min="4125" max="4125" width="7.7109375" style="129" customWidth="1"/>
    <col min="4126" max="4126" width="4.42578125" style="129" customWidth="1"/>
    <col min="4127" max="4127" width="10.5703125" style="129" bestFit="1" customWidth="1"/>
    <col min="4128" max="4128" width="14.28515625" style="129" bestFit="1" customWidth="1"/>
    <col min="4129" max="4130" width="12.42578125" style="129" bestFit="1" customWidth="1"/>
    <col min="4131" max="4352" width="9.140625" style="129"/>
    <col min="4353" max="4353" width="12.42578125" style="129" bestFit="1" customWidth="1"/>
    <col min="4354" max="4354" width="39.7109375" style="129" customWidth="1"/>
    <col min="4355" max="4355" width="4.140625" style="129" customWidth="1"/>
    <col min="4356" max="4356" width="17" style="129" bestFit="1" customWidth="1"/>
    <col min="4357" max="4368" width="15.7109375" style="129" customWidth="1"/>
    <col min="4369" max="4378" width="0" style="129" hidden="1" customWidth="1"/>
    <col min="4379" max="4379" width="15.140625" style="129" bestFit="1" customWidth="1"/>
    <col min="4380" max="4380" width="15" style="129" bestFit="1" customWidth="1"/>
    <col min="4381" max="4381" width="7.7109375" style="129" customWidth="1"/>
    <col min="4382" max="4382" width="4.42578125" style="129" customWidth="1"/>
    <col min="4383" max="4383" width="10.5703125" style="129" bestFit="1" customWidth="1"/>
    <col min="4384" max="4384" width="14.28515625" style="129" bestFit="1" customWidth="1"/>
    <col min="4385" max="4386" width="12.42578125" style="129" bestFit="1" customWidth="1"/>
    <col min="4387" max="4608" width="9.140625" style="129"/>
    <col min="4609" max="4609" width="12.42578125" style="129" bestFit="1" customWidth="1"/>
    <col min="4610" max="4610" width="39.7109375" style="129" customWidth="1"/>
    <col min="4611" max="4611" width="4.140625" style="129" customWidth="1"/>
    <col min="4612" max="4612" width="17" style="129" bestFit="1" customWidth="1"/>
    <col min="4613" max="4624" width="15.7109375" style="129" customWidth="1"/>
    <col min="4625" max="4634" width="0" style="129" hidden="1" customWidth="1"/>
    <col min="4635" max="4635" width="15.140625" style="129" bestFit="1" customWidth="1"/>
    <col min="4636" max="4636" width="15" style="129" bestFit="1" customWidth="1"/>
    <col min="4637" max="4637" width="7.7109375" style="129" customWidth="1"/>
    <col min="4638" max="4638" width="4.42578125" style="129" customWidth="1"/>
    <col min="4639" max="4639" width="10.5703125" style="129" bestFit="1" customWidth="1"/>
    <col min="4640" max="4640" width="14.28515625" style="129" bestFit="1" customWidth="1"/>
    <col min="4641" max="4642" width="12.42578125" style="129" bestFit="1" customWidth="1"/>
    <col min="4643" max="4864" width="9.140625" style="129"/>
    <col min="4865" max="4865" width="12.42578125" style="129" bestFit="1" customWidth="1"/>
    <col min="4866" max="4866" width="39.7109375" style="129" customWidth="1"/>
    <col min="4867" max="4867" width="4.140625" style="129" customWidth="1"/>
    <col min="4868" max="4868" width="17" style="129" bestFit="1" customWidth="1"/>
    <col min="4869" max="4880" width="15.7109375" style="129" customWidth="1"/>
    <col min="4881" max="4890" width="0" style="129" hidden="1" customWidth="1"/>
    <col min="4891" max="4891" width="15.140625" style="129" bestFit="1" customWidth="1"/>
    <col min="4892" max="4892" width="15" style="129" bestFit="1" customWidth="1"/>
    <col min="4893" max="4893" width="7.7109375" style="129" customWidth="1"/>
    <col min="4894" max="4894" width="4.42578125" style="129" customWidth="1"/>
    <col min="4895" max="4895" width="10.5703125" style="129" bestFit="1" customWidth="1"/>
    <col min="4896" max="4896" width="14.28515625" style="129" bestFit="1" customWidth="1"/>
    <col min="4897" max="4898" width="12.42578125" style="129" bestFit="1" customWidth="1"/>
    <col min="4899" max="5120" width="9.140625" style="129"/>
    <col min="5121" max="5121" width="12.42578125" style="129" bestFit="1" customWidth="1"/>
    <col min="5122" max="5122" width="39.7109375" style="129" customWidth="1"/>
    <col min="5123" max="5123" width="4.140625" style="129" customWidth="1"/>
    <col min="5124" max="5124" width="17" style="129" bestFit="1" customWidth="1"/>
    <col min="5125" max="5136" width="15.7109375" style="129" customWidth="1"/>
    <col min="5137" max="5146" width="0" style="129" hidden="1" customWidth="1"/>
    <col min="5147" max="5147" width="15.140625" style="129" bestFit="1" customWidth="1"/>
    <col min="5148" max="5148" width="15" style="129" bestFit="1" customWidth="1"/>
    <col min="5149" max="5149" width="7.7109375" style="129" customWidth="1"/>
    <col min="5150" max="5150" width="4.42578125" style="129" customWidth="1"/>
    <col min="5151" max="5151" width="10.5703125" style="129" bestFit="1" customWidth="1"/>
    <col min="5152" max="5152" width="14.28515625" style="129" bestFit="1" customWidth="1"/>
    <col min="5153" max="5154" width="12.42578125" style="129" bestFit="1" customWidth="1"/>
    <col min="5155" max="5376" width="9.140625" style="129"/>
    <col min="5377" max="5377" width="12.42578125" style="129" bestFit="1" customWidth="1"/>
    <col min="5378" max="5378" width="39.7109375" style="129" customWidth="1"/>
    <col min="5379" max="5379" width="4.140625" style="129" customWidth="1"/>
    <col min="5380" max="5380" width="17" style="129" bestFit="1" customWidth="1"/>
    <col min="5381" max="5392" width="15.7109375" style="129" customWidth="1"/>
    <col min="5393" max="5402" width="0" style="129" hidden="1" customWidth="1"/>
    <col min="5403" max="5403" width="15.140625" style="129" bestFit="1" customWidth="1"/>
    <col min="5404" max="5404" width="15" style="129" bestFit="1" customWidth="1"/>
    <col min="5405" max="5405" width="7.7109375" style="129" customWidth="1"/>
    <col min="5406" max="5406" width="4.42578125" style="129" customWidth="1"/>
    <col min="5407" max="5407" width="10.5703125" style="129" bestFit="1" customWidth="1"/>
    <col min="5408" max="5408" width="14.28515625" style="129" bestFit="1" customWidth="1"/>
    <col min="5409" max="5410" width="12.42578125" style="129" bestFit="1" customWidth="1"/>
    <col min="5411" max="5632" width="9.140625" style="129"/>
    <col min="5633" max="5633" width="12.42578125" style="129" bestFit="1" customWidth="1"/>
    <col min="5634" max="5634" width="39.7109375" style="129" customWidth="1"/>
    <col min="5635" max="5635" width="4.140625" style="129" customWidth="1"/>
    <col min="5636" max="5636" width="17" style="129" bestFit="1" customWidth="1"/>
    <col min="5637" max="5648" width="15.7109375" style="129" customWidth="1"/>
    <col min="5649" max="5658" width="0" style="129" hidden="1" customWidth="1"/>
    <col min="5659" max="5659" width="15.140625" style="129" bestFit="1" customWidth="1"/>
    <col min="5660" max="5660" width="15" style="129" bestFit="1" customWidth="1"/>
    <col min="5661" max="5661" width="7.7109375" style="129" customWidth="1"/>
    <col min="5662" max="5662" width="4.42578125" style="129" customWidth="1"/>
    <col min="5663" max="5663" width="10.5703125" style="129" bestFit="1" customWidth="1"/>
    <col min="5664" max="5664" width="14.28515625" style="129" bestFit="1" customWidth="1"/>
    <col min="5665" max="5666" width="12.42578125" style="129" bestFit="1" customWidth="1"/>
    <col min="5667" max="5888" width="9.140625" style="129"/>
    <col min="5889" max="5889" width="12.42578125" style="129" bestFit="1" customWidth="1"/>
    <col min="5890" max="5890" width="39.7109375" style="129" customWidth="1"/>
    <col min="5891" max="5891" width="4.140625" style="129" customWidth="1"/>
    <col min="5892" max="5892" width="17" style="129" bestFit="1" customWidth="1"/>
    <col min="5893" max="5904" width="15.7109375" style="129" customWidth="1"/>
    <col min="5905" max="5914" width="0" style="129" hidden="1" customWidth="1"/>
    <col min="5915" max="5915" width="15.140625" style="129" bestFit="1" customWidth="1"/>
    <col min="5916" max="5916" width="15" style="129" bestFit="1" customWidth="1"/>
    <col min="5917" max="5917" width="7.7109375" style="129" customWidth="1"/>
    <col min="5918" max="5918" width="4.42578125" style="129" customWidth="1"/>
    <col min="5919" max="5919" width="10.5703125" style="129" bestFit="1" customWidth="1"/>
    <col min="5920" max="5920" width="14.28515625" style="129" bestFit="1" customWidth="1"/>
    <col min="5921" max="5922" width="12.42578125" style="129" bestFit="1" customWidth="1"/>
    <col min="5923" max="6144" width="9.140625" style="129"/>
    <col min="6145" max="6145" width="12.42578125" style="129" bestFit="1" customWidth="1"/>
    <col min="6146" max="6146" width="39.7109375" style="129" customWidth="1"/>
    <col min="6147" max="6147" width="4.140625" style="129" customWidth="1"/>
    <col min="6148" max="6148" width="17" style="129" bestFit="1" customWidth="1"/>
    <col min="6149" max="6160" width="15.7109375" style="129" customWidth="1"/>
    <col min="6161" max="6170" width="0" style="129" hidden="1" customWidth="1"/>
    <col min="6171" max="6171" width="15.140625" style="129" bestFit="1" customWidth="1"/>
    <col min="6172" max="6172" width="15" style="129" bestFit="1" customWidth="1"/>
    <col min="6173" max="6173" width="7.7109375" style="129" customWidth="1"/>
    <col min="6174" max="6174" width="4.42578125" style="129" customWidth="1"/>
    <col min="6175" max="6175" width="10.5703125" style="129" bestFit="1" customWidth="1"/>
    <col min="6176" max="6176" width="14.28515625" style="129" bestFit="1" customWidth="1"/>
    <col min="6177" max="6178" width="12.42578125" style="129" bestFit="1" customWidth="1"/>
    <col min="6179" max="6400" width="9.140625" style="129"/>
    <col min="6401" max="6401" width="12.42578125" style="129" bestFit="1" customWidth="1"/>
    <col min="6402" max="6402" width="39.7109375" style="129" customWidth="1"/>
    <col min="6403" max="6403" width="4.140625" style="129" customWidth="1"/>
    <col min="6404" max="6404" width="17" style="129" bestFit="1" customWidth="1"/>
    <col min="6405" max="6416" width="15.7109375" style="129" customWidth="1"/>
    <col min="6417" max="6426" width="0" style="129" hidden="1" customWidth="1"/>
    <col min="6427" max="6427" width="15.140625" style="129" bestFit="1" customWidth="1"/>
    <col min="6428" max="6428" width="15" style="129" bestFit="1" customWidth="1"/>
    <col min="6429" max="6429" width="7.7109375" style="129" customWidth="1"/>
    <col min="6430" max="6430" width="4.42578125" style="129" customWidth="1"/>
    <col min="6431" max="6431" width="10.5703125" style="129" bestFit="1" customWidth="1"/>
    <col min="6432" max="6432" width="14.28515625" style="129" bestFit="1" customWidth="1"/>
    <col min="6433" max="6434" width="12.42578125" style="129" bestFit="1" customWidth="1"/>
    <col min="6435" max="6656" width="9.140625" style="129"/>
    <col min="6657" max="6657" width="12.42578125" style="129" bestFit="1" customWidth="1"/>
    <col min="6658" max="6658" width="39.7109375" style="129" customWidth="1"/>
    <col min="6659" max="6659" width="4.140625" style="129" customWidth="1"/>
    <col min="6660" max="6660" width="17" style="129" bestFit="1" customWidth="1"/>
    <col min="6661" max="6672" width="15.7109375" style="129" customWidth="1"/>
    <col min="6673" max="6682" width="0" style="129" hidden="1" customWidth="1"/>
    <col min="6683" max="6683" width="15.140625" style="129" bestFit="1" customWidth="1"/>
    <col min="6684" max="6684" width="15" style="129" bestFit="1" customWidth="1"/>
    <col min="6685" max="6685" width="7.7109375" style="129" customWidth="1"/>
    <col min="6686" max="6686" width="4.42578125" style="129" customWidth="1"/>
    <col min="6687" max="6687" width="10.5703125" style="129" bestFit="1" customWidth="1"/>
    <col min="6688" max="6688" width="14.28515625" style="129" bestFit="1" customWidth="1"/>
    <col min="6689" max="6690" width="12.42578125" style="129" bestFit="1" customWidth="1"/>
    <col min="6691" max="6912" width="9.140625" style="129"/>
    <col min="6913" max="6913" width="12.42578125" style="129" bestFit="1" customWidth="1"/>
    <col min="6914" max="6914" width="39.7109375" style="129" customWidth="1"/>
    <col min="6915" max="6915" width="4.140625" style="129" customWidth="1"/>
    <col min="6916" max="6916" width="17" style="129" bestFit="1" customWidth="1"/>
    <col min="6917" max="6928" width="15.7109375" style="129" customWidth="1"/>
    <col min="6929" max="6938" width="0" style="129" hidden="1" customWidth="1"/>
    <col min="6939" max="6939" width="15.140625" style="129" bestFit="1" customWidth="1"/>
    <col min="6940" max="6940" width="15" style="129" bestFit="1" customWidth="1"/>
    <col min="6941" max="6941" width="7.7109375" style="129" customWidth="1"/>
    <col min="6942" max="6942" width="4.42578125" style="129" customWidth="1"/>
    <col min="6943" max="6943" width="10.5703125" style="129" bestFit="1" customWidth="1"/>
    <col min="6944" max="6944" width="14.28515625" style="129" bestFit="1" customWidth="1"/>
    <col min="6945" max="6946" width="12.42578125" style="129" bestFit="1" customWidth="1"/>
    <col min="6947" max="7168" width="9.140625" style="129"/>
    <col min="7169" max="7169" width="12.42578125" style="129" bestFit="1" customWidth="1"/>
    <col min="7170" max="7170" width="39.7109375" style="129" customWidth="1"/>
    <col min="7171" max="7171" width="4.140625" style="129" customWidth="1"/>
    <col min="7172" max="7172" width="17" style="129" bestFit="1" customWidth="1"/>
    <col min="7173" max="7184" width="15.7109375" style="129" customWidth="1"/>
    <col min="7185" max="7194" width="0" style="129" hidden="1" customWidth="1"/>
    <col min="7195" max="7195" width="15.140625" style="129" bestFit="1" customWidth="1"/>
    <col min="7196" max="7196" width="15" style="129" bestFit="1" customWidth="1"/>
    <col min="7197" max="7197" width="7.7109375" style="129" customWidth="1"/>
    <col min="7198" max="7198" width="4.42578125" style="129" customWidth="1"/>
    <col min="7199" max="7199" width="10.5703125" style="129" bestFit="1" customWidth="1"/>
    <col min="7200" max="7200" width="14.28515625" style="129" bestFit="1" customWidth="1"/>
    <col min="7201" max="7202" width="12.42578125" style="129" bestFit="1" customWidth="1"/>
    <col min="7203" max="7424" width="9.140625" style="129"/>
    <col min="7425" max="7425" width="12.42578125" style="129" bestFit="1" customWidth="1"/>
    <col min="7426" max="7426" width="39.7109375" style="129" customWidth="1"/>
    <col min="7427" max="7427" width="4.140625" style="129" customWidth="1"/>
    <col min="7428" max="7428" width="17" style="129" bestFit="1" customWidth="1"/>
    <col min="7429" max="7440" width="15.7109375" style="129" customWidth="1"/>
    <col min="7441" max="7450" width="0" style="129" hidden="1" customWidth="1"/>
    <col min="7451" max="7451" width="15.140625" style="129" bestFit="1" customWidth="1"/>
    <col min="7452" max="7452" width="15" style="129" bestFit="1" customWidth="1"/>
    <col min="7453" max="7453" width="7.7109375" style="129" customWidth="1"/>
    <col min="7454" max="7454" width="4.42578125" style="129" customWidth="1"/>
    <col min="7455" max="7455" width="10.5703125" style="129" bestFit="1" customWidth="1"/>
    <col min="7456" max="7456" width="14.28515625" style="129" bestFit="1" customWidth="1"/>
    <col min="7457" max="7458" width="12.42578125" style="129" bestFit="1" customWidth="1"/>
    <col min="7459" max="7680" width="9.140625" style="129"/>
    <col min="7681" max="7681" width="12.42578125" style="129" bestFit="1" customWidth="1"/>
    <col min="7682" max="7682" width="39.7109375" style="129" customWidth="1"/>
    <col min="7683" max="7683" width="4.140625" style="129" customWidth="1"/>
    <col min="7684" max="7684" width="17" style="129" bestFit="1" customWidth="1"/>
    <col min="7685" max="7696" width="15.7109375" style="129" customWidth="1"/>
    <col min="7697" max="7706" width="0" style="129" hidden="1" customWidth="1"/>
    <col min="7707" max="7707" width="15.140625" style="129" bestFit="1" customWidth="1"/>
    <col min="7708" max="7708" width="15" style="129" bestFit="1" customWidth="1"/>
    <col min="7709" max="7709" width="7.7109375" style="129" customWidth="1"/>
    <col min="7710" max="7710" width="4.42578125" style="129" customWidth="1"/>
    <col min="7711" max="7711" width="10.5703125" style="129" bestFit="1" customWidth="1"/>
    <col min="7712" max="7712" width="14.28515625" style="129" bestFit="1" customWidth="1"/>
    <col min="7713" max="7714" width="12.42578125" style="129" bestFit="1" customWidth="1"/>
    <col min="7715" max="7936" width="9.140625" style="129"/>
    <col min="7937" max="7937" width="12.42578125" style="129" bestFit="1" customWidth="1"/>
    <col min="7938" max="7938" width="39.7109375" style="129" customWidth="1"/>
    <col min="7939" max="7939" width="4.140625" style="129" customWidth="1"/>
    <col min="7940" max="7940" width="17" style="129" bestFit="1" customWidth="1"/>
    <col min="7941" max="7952" width="15.7109375" style="129" customWidth="1"/>
    <col min="7953" max="7962" width="0" style="129" hidden="1" customWidth="1"/>
    <col min="7963" max="7963" width="15.140625" style="129" bestFit="1" customWidth="1"/>
    <col min="7964" max="7964" width="15" style="129" bestFit="1" customWidth="1"/>
    <col min="7965" max="7965" width="7.7109375" style="129" customWidth="1"/>
    <col min="7966" max="7966" width="4.42578125" style="129" customWidth="1"/>
    <col min="7967" max="7967" width="10.5703125" style="129" bestFit="1" customWidth="1"/>
    <col min="7968" max="7968" width="14.28515625" style="129" bestFit="1" customWidth="1"/>
    <col min="7969" max="7970" width="12.42578125" style="129" bestFit="1" customWidth="1"/>
    <col min="7971" max="8192" width="9.140625" style="129"/>
    <col min="8193" max="8193" width="12.42578125" style="129" bestFit="1" customWidth="1"/>
    <col min="8194" max="8194" width="39.7109375" style="129" customWidth="1"/>
    <col min="8195" max="8195" width="4.140625" style="129" customWidth="1"/>
    <col min="8196" max="8196" width="17" style="129" bestFit="1" customWidth="1"/>
    <col min="8197" max="8208" width="15.7109375" style="129" customWidth="1"/>
    <col min="8209" max="8218" width="0" style="129" hidden="1" customWidth="1"/>
    <col min="8219" max="8219" width="15.140625" style="129" bestFit="1" customWidth="1"/>
    <col min="8220" max="8220" width="15" style="129" bestFit="1" customWidth="1"/>
    <col min="8221" max="8221" width="7.7109375" style="129" customWidth="1"/>
    <col min="8222" max="8222" width="4.42578125" style="129" customWidth="1"/>
    <col min="8223" max="8223" width="10.5703125" style="129" bestFit="1" customWidth="1"/>
    <col min="8224" max="8224" width="14.28515625" style="129" bestFit="1" customWidth="1"/>
    <col min="8225" max="8226" width="12.42578125" style="129" bestFit="1" customWidth="1"/>
    <col min="8227" max="8448" width="9.140625" style="129"/>
    <col min="8449" max="8449" width="12.42578125" style="129" bestFit="1" customWidth="1"/>
    <col min="8450" max="8450" width="39.7109375" style="129" customWidth="1"/>
    <col min="8451" max="8451" width="4.140625" style="129" customWidth="1"/>
    <col min="8452" max="8452" width="17" style="129" bestFit="1" customWidth="1"/>
    <col min="8453" max="8464" width="15.7109375" style="129" customWidth="1"/>
    <col min="8465" max="8474" width="0" style="129" hidden="1" customWidth="1"/>
    <col min="8475" max="8475" width="15.140625" style="129" bestFit="1" customWidth="1"/>
    <col min="8476" max="8476" width="15" style="129" bestFit="1" customWidth="1"/>
    <col min="8477" max="8477" width="7.7109375" style="129" customWidth="1"/>
    <col min="8478" max="8478" width="4.42578125" style="129" customWidth="1"/>
    <col min="8479" max="8479" width="10.5703125" style="129" bestFit="1" customWidth="1"/>
    <col min="8480" max="8480" width="14.28515625" style="129" bestFit="1" customWidth="1"/>
    <col min="8481" max="8482" width="12.42578125" style="129" bestFit="1" customWidth="1"/>
    <col min="8483" max="8704" width="9.140625" style="129"/>
    <col min="8705" max="8705" width="12.42578125" style="129" bestFit="1" customWidth="1"/>
    <col min="8706" max="8706" width="39.7109375" style="129" customWidth="1"/>
    <col min="8707" max="8707" width="4.140625" style="129" customWidth="1"/>
    <col min="8708" max="8708" width="17" style="129" bestFit="1" customWidth="1"/>
    <col min="8709" max="8720" width="15.7109375" style="129" customWidth="1"/>
    <col min="8721" max="8730" width="0" style="129" hidden="1" customWidth="1"/>
    <col min="8731" max="8731" width="15.140625" style="129" bestFit="1" customWidth="1"/>
    <col min="8732" max="8732" width="15" style="129" bestFit="1" customWidth="1"/>
    <col min="8733" max="8733" width="7.7109375" style="129" customWidth="1"/>
    <col min="8734" max="8734" width="4.42578125" style="129" customWidth="1"/>
    <col min="8735" max="8735" width="10.5703125" style="129" bestFit="1" customWidth="1"/>
    <col min="8736" max="8736" width="14.28515625" style="129" bestFit="1" customWidth="1"/>
    <col min="8737" max="8738" width="12.42578125" style="129" bestFit="1" customWidth="1"/>
    <col min="8739" max="8960" width="9.140625" style="129"/>
    <col min="8961" max="8961" width="12.42578125" style="129" bestFit="1" customWidth="1"/>
    <col min="8962" max="8962" width="39.7109375" style="129" customWidth="1"/>
    <col min="8963" max="8963" width="4.140625" style="129" customWidth="1"/>
    <col min="8964" max="8964" width="17" style="129" bestFit="1" customWidth="1"/>
    <col min="8965" max="8976" width="15.7109375" style="129" customWidth="1"/>
    <col min="8977" max="8986" width="0" style="129" hidden="1" customWidth="1"/>
    <col min="8987" max="8987" width="15.140625" style="129" bestFit="1" customWidth="1"/>
    <col min="8988" max="8988" width="15" style="129" bestFit="1" customWidth="1"/>
    <col min="8989" max="8989" width="7.7109375" style="129" customWidth="1"/>
    <col min="8990" max="8990" width="4.42578125" style="129" customWidth="1"/>
    <col min="8991" max="8991" width="10.5703125" style="129" bestFit="1" customWidth="1"/>
    <col min="8992" max="8992" width="14.28515625" style="129" bestFit="1" customWidth="1"/>
    <col min="8993" max="8994" width="12.42578125" style="129" bestFit="1" customWidth="1"/>
    <col min="8995" max="9216" width="9.140625" style="129"/>
    <col min="9217" max="9217" width="12.42578125" style="129" bestFit="1" customWidth="1"/>
    <col min="9218" max="9218" width="39.7109375" style="129" customWidth="1"/>
    <col min="9219" max="9219" width="4.140625" style="129" customWidth="1"/>
    <col min="9220" max="9220" width="17" style="129" bestFit="1" customWidth="1"/>
    <col min="9221" max="9232" width="15.7109375" style="129" customWidth="1"/>
    <col min="9233" max="9242" width="0" style="129" hidden="1" customWidth="1"/>
    <col min="9243" max="9243" width="15.140625" style="129" bestFit="1" customWidth="1"/>
    <col min="9244" max="9244" width="15" style="129" bestFit="1" customWidth="1"/>
    <col min="9245" max="9245" width="7.7109375" style="129" customWidth="1"/>
    <col min="9246" max="9246" width="4.42578125" style="129" customWidth="1"/>
    <col min="9247" max="9247" width="10.5703125" style="129" bestFit="1" customWidth="1"/>
    <col min="9248" max="9248" width="14.28515625" style="129" bestFit="1" customWidth="1"/>
    <col min="9249" max="9250" width="12.42578125" style="129" bestFit="1" customWidth="1"/>
    <col min="9251" max="9472" width="9.140625" style="129"/>
    <col min="9473" max="9473" width="12.42578125" style="129" bestFit="1" customWidth="1"/>
    <col min="9474" max="9474" width="39.7109375" style="129" customWidth="1"/>
    <col min="9475" max="9475" width="4.140625" style="129" customWidth="1"/>
    <col min="9476" max="9476" width="17" style="129" bestFit="1" customWidth="1"/>
    <col min="9477" max="9488" width="15.7109375" style="129" customWidth="1"/>
    <col min="9489" max="9498" width="0" style="129" hidden="1" customWidth="1"/>
    <col min="9499" max="9499" width="15.140625" style="129" bestFit="1" customWidth="1"/>
    <col min="9500" max="9500" width="15" style="129" bestFit="1" customWidth="1"/>
    <col min="9501" max="9501" width="7.7109375" style="129" customWidth="1"/>
    <col min="9502" max="9502" width="4.42578125" style="129" customWidth="1"/>
    <col min="9503" max="9503" width="10.5703125" style="129" bestFit="1" customWidth="1"/>
    <col min="9504" max="9504" width="14.28515625" style="129" bestFit="1" customWidth="1"/>
    <col min="9505" max="9506" width="12.42578125" style="129" bestFit="1" customWidth="1"/>
    <col min="9507" max="9728" width="9.140625" style="129"/>
    <col min="9729" max="9729" width="12.42578125" style="129" bestFit="1" customWidth="1"/>
    <col min="9730" max="9730" width="39.7109375" style="129" customWidth="1"/>
    <col min="9731" max="9731" width="4.140625" style="129" customWidth="1"/>
    <col min="9732" max="9732" width="17" style="129" bestFit="1" customWidth="1"/>
    <col min="9733" max="9744" width="15.7109375" style="129" customWidth="1"/>
    <col min="9745" max="9754" width="0" style="129" hidden="1" customWidth="1"/>
    <col min="9755" max="9755" width="15.140625" style="129" bestFit="1" customWidth="1"/>
    <col min="9756" max="9756" width="15" style="129" bestFit="1" customWidth="1"/>
    <col min="9757" max="9757" width="7.7109375" style="129" customWidth="1"/>
    <col min="9758" max="9758" width="4.42578125" style="129" customWidth="1"/>
    <col min="9759" max="9759" width="10.5703125" style="129" bestFit="1" customWidth="1"/>
    <col min="9760" max="9760" width="14.28515625" style="129" bestFit="1" customWidth="1"/>
    <col min="9761" max="9762" width="12.42578125" style="129" bestFit="1" customWidth="1"/>
    <col min="9763" max="9984" width="9.140625" style="129"/>
    <col min="9985" max="9985" width="12.42578125" style="129" bestFit="1" customWidth="1"/>
    <col min="9986" max="9986" width="39.7109375" style="129" customWidth="1"/>
    <col min="9987" max="9987" width="4.140625" style="129" customWidth="1"/>
    <col min="9988" max="9988" width="17" style="129" bestFit="1" customWidth="1"/>
    <col min="9989" max="10000" width="15.7109375" style="129" customWidth="1"/>
    <col min="10001" max="10010" width="0" style="129" hidden="1" customWidth="1"/>
    <col min="10011" max="10011" width="15.140625" style="129" bestFit="1" customWidth="1"/>
    <col min="10012" max="10012" width="15" style="129" bestFit="1" customWidth="1"/>
    <col min="10013" max="10013" width="7.7109375" style="129" customWidth="1"/>
    <col min="10014" max="10014" width="4.42578125" style="129" customWidth="1"/>
    <col min="10015" max="10015" width="10.5703125" style="129" bestFit="1" customWidth="1"/>
    <col min="10016" max="10016" width="14.28515625" style="129" bestFit="1" customWidth="1"/>
    <col min="10017" max="10018" width="12.42578125" style="129" bestFit="1" customWidth="1"/>
    <col min="10019" max="10240" width="9.140625" style="129"/>
    <col min="10241" max="10241" width="12.42578125" style="129" bestFit="1" customWidth="1"/>
    <col min="10242" max="10242" width="39.7109375" style="129" customWidth="1"/>
    <col min="10243" max="10243" width="4.140625" style="129" customWidth="1"/>
    <col min="10244" max="10244" width="17" style="129" bestFit="1" customWidth="1"/>
    <col min="10245" max="10256" width="15.7109375" style="129" customWidth="1"/>
    <col min="10257" max="10266" width="0" style="129" hidden="1" customWidth="1"/>
    <col min="10267" max="10267" width="15.140625" style="129" bestFit="1" customWidth="1"/>
    <col min="10268" max="10268" width="15" style="129" bestFit="1" customWidth="1"/>
    <col min="10269" max="10269" width="7.7109375" style="129" customWidth="1"/>
    <col min="10270" max="10270" width="4.42578125" style="129" customWidth="1"/>
    <col min="10271" max="10271" width="10.5703125" style="129" bestFit="1" customWidth="1"/>
    <col min="10272" max="10272" width="14.28515625" style="129" bestFit="1" customWidth="1"/>
    <col min="10273" max="10274" width="12.42578125" style="129" bestFit="1" customWidth="1"/>
    <col min="10275" max="10496" width="9.140625" style="129"/>
    <col min="10497" max="10497" width="12.42578125" style="129" bestFit="1" customWidth="1"/>
    <col min="10498" max="10498" width="39.7109375" style="129" customWidth="1"/>
    <col min="10499" max="10499" width="4.140625" style="129" customWidth="1"/>
    <col min="10500" max="10500" width="17" style="129" bestFit="1" customWidth="1"/>
    <col min="10501" max="10512" width="15.7109375" style="129" customWidth="1"/>
    <col min="10513" max="10522" width="0" style="129" hidden="1" customWidth="1"/>
    <col min="10523" max="10523" width="15.140625" style="129" bestFit="1" customWidth="1"/>
    <col min="10524" max="10524" width="15" style="129" bestFit="1" customWidth="1"/>
    <col min="10525" max="10525" width="7.7109375" style="129" customWidth="1"/>
    <col min="10526" max="10526" width="4.42578125" style="129" customWidth="1"/>
    <col min="10527" max="10527" width="10.5703125" style="129" bestFit="1" customWidth="1"/>
    <col min="10528" max="10528" width="14.28515625" style="129" bestFit="1" customWidth="1"/>
    <col min="10529" max="10530" width="12.42578125" style="129" bestFit="1" customWidth="1"/>
    <col min="10531" max="10752" width="9.140625" style="129"/>
    <col min="10753" max="10753" width="12.42578125" style="129" bestFit="1" customWidth="1"/>
    <col min="10754" max="10754" width="39.7109375" style="129" customWidth="1"/>
    <col min="10755" max="10755" width="4.140625" style="129" customWidth="1"/>
    <col min="10756" max="10756" width="17" style="129" bestFit="1" customWidth="1"/>
    <col min="10757" max="10768" width="15.7109375" style="129" customWidth="1"/>
    <col min="10769" max="10778" width="0" style="129" hidden="1" customWidth="1"/>
    <col min="10779" max="10779" width="15.140625" style="129" bestFit="1" customWidth="1"/>
    <col min="10780" max="10780" width="15" style="129" bestFit="1" customWidth="1"/>
    <col min="10781" max="10781" width="7.7109375" style="129" customWidth="1"/>
    <col min="10782" max="10782" width="4.42578125" style="129" customWidth="1"/>
    <col min="10783" max="10783" width="10.5703125" style="129" bestFit="1" customWidth="1"/>
    <col min="10784" max="10784" width="14.28515625" style="129" bestFit="1" customWidth="1"/>
    <col min="10785" max="10786" width="12.42578125" style="129" bestFit="1" customWidth="1"/>
    <col min="10787" max="11008" width="9.140625" style="129"/>
    <col min="11009" max="11009" width="12.42578125" style="129" bestFit="1" customWidth="1"/>
    <col min="11010" max="11010" width="39.7109375" style="129" customWidth="1"/>
    <col min="11011" max="11011" width="4.140625" style="129" customWidth="1"/>
    <col min="11012" max="11012" width="17" style="129" bestFit="1" customWidth="1"/>
    <col min="11013" max="11024" width="15.7109375" style="129" customWidth="1"/>
    <col min="11025" max="11034" width="0" style="129" hidden="1" customWidth="1"/>
    <col min="11035" max="11035" width="15.140625" style="129" bestFit="1" customWidth="1"/>
    <col min="11036" max="11036" width="15" style="129" bestFit="1" customWidth="1"/>
    <col min="11037" max="11037" width="7.7109375" style="129" customWidth="1"/>
    <col min="11038" max="11038" width="4.42578125" style="129" customWidth="1"/>
    <col min="11039" max="11039" width="10.5703125" style="129" bestFit="1" customWidth="1"/>
    <col min="11040" max="11040" width="14.28515625" style="129" bestFit="1" customWidth="1"/>
    <col min="11041" max="11042" width="12.42578125" style="129" bestFit="1" customWidth="1"/>
    <col min="11043" max="11264" width="9.140625" style="129"/>
    <col min="11265" max="11265" width="12.42578125" style="129" bestFit="1" customWidth="1"/>
    <col min="11266" max="11266" width="39.7109375" style="129" customWidth="1"/>
    <col min="11267" max="11267" width="4.140625" style="129" customWidth="1"/>
    <col min="11268" max="11268" width="17" style="129" bestFit="1" customWidth="1"/>
    <col min="11269" max="11280" width="15.7109375" style="129" customWidth="1"/>
    <col min="11281" max="11290" width="0" style="129" hidden="1" customWidth="1"/>
    <col min="11291" max="11291" width="15.140625" style="129" bestFit="1" customWidth="1"/>
    <col min="11292" max="11292" width="15" style="129" bestFit="1" customWidth="1"/>
    <col min="11293" max="11293" width="7.7109375" style="129" customWidth="1"/>
    <col min="11294" max="11294" width="4.42578125" style="129" customWidth="1"/>
    <col min="11295" max="11295" width="10.5703125" style="129" bestFit="1" customWidth="1"/>
    <col min="11296" max="11296" width="14.28515625" style="129" bestFit="1" customWidth="1"/>
    <col min="11297" max="11298" width="12.42578125" style="129" bestFit="1" customWidth="1"/>
    <col min="11299" max="11520" width="9.140625" style="129"/>
    <col min="11521" max="11521" width="12.42578125" style="129" bestFit="1" customWidth="1"/>
    <col min="11522" max="11522" width="39.7109375" style="129" customWidth="1"/>
    <col min="11523" max="11523" width="4.140625" style="129" customWidth="1"/>
    <col min="11524" max="11524" width="17" style="129" bestFit="1" customWidth="1"/>
    <col min="11525" max="11536" width="15.7109375" style="129" customWidth="1"/>
    <col min="11537" max="11546" width="0" style="129" hidden="1" customWidth="1"/>
    <col min="11547" max="11547" width="15.140625" style="129" bestFit="1" customWidth="1"/>
    <col min="11548" max="11548" width="15" style="129" bestFit="1" customWidth="1"/>
    <col min="11549" max="11549" width="7.7109375" style="129" customWidth="1"/>
    <col min="11550" max="11550" width="4.42578125" style="129" customWidth="1"/>
    <col min="11551" max="11551" width="10.5703125" style="129" bestFit="1" customWidth="1"/>
    <col min="11552" max="11552" width="14.28515625" style="129" bestFit="1" customWidth="1"/>
    <col min="11553" max="11554" width="12.42578125" style="129" bestFit="1" customWidth="1"/>
    <col min="11555" max="11776" width="9.140625" style="129"/>
    <col min="11777" max="11777" width="12.42578125" style="129" bestFit="1" customWidth="1"/>
    <col min="11778" max="11778" width="39.7109375" style="129" customWidth="1"/>
    <col min="11779" max="11779" width="4.140625" style="129" customWidth="1"/>
    <col min="11780" max="11780" width="17" style="129" bestFit="1" customWidth="1"/>
    <col min="11781" max="11792" width="15.7109375" style="129" customWidth="1"/>
    <col min="11793" max="11802" width="0" style="129" hidden="1" customWidth="1"/>
    <col min="11803" max="11803" width="15.140625" style="129" bestFit="1" customWidth="1"/>
    <col min="11804" max="11804" width="15" style="129" bestFit="1" customWidth="1"/>
    <col min="11805" max="11805" width="7.7109375" style="129" customWidth="1"/>
    <col min="11806" max="11806" width="4.42578125" style="129" customWidth="1"/>
    <col min="11807" max="11807" width="10.5703125" style="129" bestFit="1" customWidth="1"/>
    <col min="11808" max="11808" width="14.28515625" style="129" bestFit="1" customWidth="1"/>
    <col min="11809" max="11810" width="12.42578125" style="129" bestFit="1" customWidth="1"/>
    <col min="11811" max="12032" width="9.140625" style="129"/>
    <col min="12033" max="12033" width="12.42578125" style="129" bestFit="1" customWidth="1"/>
    <col min="12034" max="12034" width="39.7109375" style="129" customWidth="1"/>
    <col min="12035" max="12035" width="4.140625" style="129" customWidth="1"/>
    <col min="12036" max="12036" width="17" style="129" bestFit="1" customWidth="1"/>
    <col min="12037" max="12048" width="15.7109375" style="129" customWidth="1"/>
    <col min="12049" max="12058" width="0" style="129" hidden="1" customWidth="1"/>
    <col min="12059" max="12059" width="15.140625" style="129" bestFit="1" customWidth="1"/>
    <col min="12060" max="12060" width="15" style="129" bestFit="1" customWidth="1"/>
    <col min="12061" max="12061" width="7.7109375" style="129" customWidth="1"/>
    <col min="12062" max="12062" width="4.42578125" style="129" customWidth="1"/>
    <col min="12063" max="12063" width="10.5703125" style="129" bestFit="1" customWidth="1"/>
    <col min="12064" max="12064" width="14.28515625" style="129" bestFit="1" customWidth="1"/>
    <col min="12065" max="12066" width="12.42578125" style="129" bestFit="1" customWidth="1"/>
    <col min="12067" max="12288" width="9.140625" style="129"/>
    <col min="12289" max="12289" width="12.42578125" style="129" bestFit="1" customWidth="1"/>
    <col min="12290" max="12290" width="39.7109375" style="129" customWidth="1"/>
    <col min="12291" max="12291" width="4.140625" style="129" customWidth="1"/>
    <col min="12292" max="12292" width="17" style="129" bestFit="1" customWidth="1"/>
    <col min="12293" max="12304" width="15.7109375" style="129" customWidth="1"/>
    <col min="12305" max="12314" width="0" style="129" hidden="1" customWidth="1"/>
    <col min="12315" max="12315" width="15.140625" style="129" bestFit="1" customWidth="1"/>
    <col min="12316" max="12316" width="15" style="129" bestFit="1" customWidth="1"/>
    <col min="12317" max="12317" width="7.7109375" style="129" customWidth="1"/>
    <col min="12318" max="12318" width="4.42578125" style="129" customWidth="1"/>
    <col min="12319" max="12319" width="10.5703125" style="129" bestFit="1" customWidth="1"/>
    <col min="12320" max="12320" width="14.28515625" style="129" bestFit="1" customWidth="1"/>
    <col min="12321" max="12322" width="12.42578125" style="129" bestFit="1" customWidth="1"/>
    <col min="12323" max="12544" width="9.140625" style="129"/>
    <col min="12545" max="12545" width="12.42578125" style="129" bestFit="1" customWidth="1"/>
    <col min="12546" max="12546" width="39.7109375" style="129" customWidth="1"/>
    <col min="12547" max="12547" width="4.140625" style="129" customWidth="1"/>
    <col min="12548" max="12548" width="17" style="129" bestFit="1" customWidth="1"/>
    <col min="12549" max="12560" width="15.7109375" style="129" customWidth="1"/>
    <col min="12561" max="12570" width="0" style="129" hidden="1" customWidth="1"/>
    <col min="12571" max="12571" width="15.140625" style="129" bestFit="1" customWidth="1"/>
    <col min="12572" max="12572" width="15" style="129" bestFit="1" customWidth="1"/>
    <col min="12573" max="12573" width="7.7109375" style="129" customWidth="1"/>
    <col min="12574" max="12574" width="4.42578125" style="129" customWidth="1"/>
    <col min="12575" max="12575" width="10.5703125" style="129" bestFit="1" customWidth="1"/>
    <col min="12576" max="12576" width="14.28515625" style="129" bestFit="1" customWidth="1"/>
    <col min="12577" max="12578" width="12.42578125" style="129" bestFit="1" customWidth="1"/>
    <col min="12579" max="12800" width="9.140625" style="129"/>
    <col min="12801" max="12801" width="12.42578125" style="129" bestFit="1" customWidth="1"/>
    <col min="12802" max="12802" width="39.7109375" style="129" customWidth="1"/>
    <col min="12803" max="12803" width="4.140625" style="129" customWidth="1"/>
    <col min="12804" max="12804" width="17" style="129" bestFit="1" customWidth="1"/>
    <col min="12805" max="12816" width="15.7109375" style="129" customWidth="1"/>
    <col min="12817" max="12826" width="0" style="129" hidden="1" customWidth="1"/>
    <col min="12827" max="12827" width="15.140625" style="129" bestFit="1" customWidth="1"/>
    <col min="12828" max="12828" width="15" style="129" bestFit="1" customWidth="1"/>
    <col min="12829" max="12829" width="7.7109375" style="129" customWidth="1"/>
    <col min="12830" max="12830" width="4.42578125" style="129" customWidth="1"/>
    <col min="12831" max="12831" width="10.5703125" style="129" bestFit="1" customWidth="1"/>
    <col min="12832" max="12832" width="14.28515625" style="129" bestFit="1" customWidth="1"/>
    <col min="12833" max="12834" width="12.42578125" style="129" bestFit="1" customWidth="1"/>
    <col min="12835" max="13056" width="9.140625" style="129"/>
    <col min="13057" max="13057" width="12.42578125" style="129" bestFit="1" customWidth="1"/>
    <col min="13058" max="13058" width="39.7109375" style="129" customWidth="1"/>
    <col min="13059" max="13059" width="4.140625" style="129" customWidth="1"/>
    <col min="13060" max="13060" width="17" style="129" bestFit="1" customWidth="1"/>
    <col min="13061" max="13072" width="15.7109375" style="129" customWidth="1"/>
    <col min="13073" max="13082" width="0" style="129" hidden="1" customWidth="1"/>
    <col min="13083" max="13083" width="15.140625" style="129" bestFit="1" customWidth="1"/>
    <col min="13084" max="13084" width="15" style="129" bestFit="1" customWidth="1"/>
    <col min="13085" max="13085" width="7.7109375" style="129" customWidth="1"/>
    <col min="13086" max="13086" width="4.42578125" style="129" customWidth="1"/>
    <col min="13087" max="13087" width="10.5703125" style="129" bestFit="1" customWidth="1"/>
    <col min="13088" max="13088" width="14.28515625" style="129" bestFit="1" customWidth="1"/>
    <col min="13089" max="13090" width="12.42578125" style="129" bestFit="1" customWidth="1"/>
    <col min="13091" max="13312" width="9.140625" style="129"/>
    <col min="13313" max="13313" width="12.42578125" style="129" bestFit="1" customWidth="1"/>
    <col min="13314" max="13314" width="39.7109375" style="129" customWidth="1"/>
    <col min="13315" max="13315" width="4.140625" style="129" customWidth="1"/>
    <col min="13316" max="13316" width="17" style="129" bestFit="1" customWidth="1"/>
    <col min="13317" max="13328" width="15.7109375" style="129" customWidth="1"/>
    <col min="13329" max="13338" width="0" style="129" hidden="1" customWidth="1"/>
    <col min="13339" max="13339" width="15.140625" style="129" bestFit="1" customWidth="1"/>
    <col min="13340" max="13340" width="15" style="129" bestFit="1" customWidth="1"/>
    <col min="13341" max="13341" width="7.7109375" style="129" customWidth="1"/>
    <col min="13342" max="13342" width="4.42578125" style="129" customWidth="1"/>
    <col min="13343" max="13343" width="10.5703125" style="129" bestFit="1" customWidth="1"/>
    <col min="13344" max="13344" width="14.28515625" style="129" bestFit="1" customWidth="1"/>
    <col min="13345" max="13346" width="12.42578125" style="129" bestFit="1" customWidth="1"/>
    <col min="13347" max="13568" width="9.140625" style="129"/>
    <col min="13569" max="13569" width="12.42578125" style="129" bestFit="1" customWidth="1"/>
    <col min="13570" max="13570" width="39.7109375" style="129" customWidth="1"/>
    <col min="13571" max="13571" width="4.140625" style="129" customWidth="1"/>
    <col min="13572" max="13572" width="17" style="129" bestFit="1" customWidth="1"/>
    <col min="13573" max="13584" width="15.7109375" style="129" customWidth="1"/>
    <col min="13585" max="13594" width="0" style="129" hidden="1" customWidth="1"/>
    <col min="13595" max="13595" width="15.140625" style="129" bestFit="1" customWidth="1"/>
    <col min="13596" max="13596" width="15" style="129" bestFit="1" customWidth="1"/>
    <col min="13597" max="13597" width="7.7109375" style="129" customWidth="1"/>
    <col min="13598" max="13598" width="4.42578125" style="129" customWidth="1"/>
    <col min="13599" max="13599" width="10.5703125" style="129" bestFit="1" customWidth="1"/>
    <col min="13600" max="13600" width="14.28515625" style="129" bestFit="1" customWidth="1"/>
    <col min="13601" max="13602" width="12.42578125" style="129" bestFit="1" customWidth="1"/>
    <col min="13603" max="13824" width="9.140625" style="129"/>
    <col min="13825" max="13825" width="12.42578125" style="129" bestFit="1" customWidth="1"/>
    <col min="13826" max="13826" width="39.7109375" style="129" customWidth="1"/>
    <col min="13827" max="13827" width="4.140625" style="129" customWidth="1"/>
    <col min="13828" max="13828" width="17" style="129" bestFit="1" customWidth="1"/>
    <col min="13829" max="13840" width="15.7109375" style="129" customWidth="1"/>
    <col min="13841" max="13850" width="0" style="129" hidden="1" customWidth="1"/>
    <col min="13851" max="13851" width="15.140625" style="129" bestFit="1" customWidth="1"/>
    <col min="13852" max="13852" width="15" style="129" bestFit="1" customWidth="1"/>
    <col min="13853" max="13853" width="7.7109375" style="129" customWidth="1"/>
    <col min="13854" max="13854" width="4.42578125" style="129" customWidth="1"/>
    <col min="13855" max="13855" width="10.5703125" style="129" bestFit="1" customWidth="1"/>
    <col min="13856" max="13856" width="14.28515625" style="129" bestFit="1" customWidth="1"/>
    <col min="13857" max="13858" width="12.42578125" style="129" bestFit="1" customWidth="1"/>
    <col min="13859" max="14080" width="9.140625" style="129"/>
    <col min="14081" max="14081" width="12.42578125" style="129" bestFit="1" customWidth="1"/>
    <col min="14082" max="14082" width="39.7109375" style="129" customWidth="1"/>
    <col min="14083" max="14083" width="4.140625" style="129" customWidth="1"/>
    <col min="14084" max="14084" width="17" style="129" bestFit="1" customWidth="1"/>
    <col min="14085" max="14096" width="15.7109375" style="129" customWidth="1"/>
    <col min="14097" max="14106" width="0" style="129" hidden="1" customWidth="1"/>
    <col min="14107" max="14107" width="15.140625" style="129" bestFit="1" customWidth="1"/>
    <col min="14108" max="14108" width="15" style="129" bestFit="1" customWidth="1"/>
    <col min="14109" max="14109" width="7.7109375" style="129" customWidth="1"/>
    <col min="14110" max="14110" width="4.42578125" style="129" customWidth="1"/>
    <col min="14111" max="14111" width="10.5703125" style="129" bestFit="1" customWidth="1"/>
    <col min="14112" max="14112" width="14.28515625" style="129" bestFit="1" customWidth="1"/>
    <col min="14113" max="14114" width="12.42578125" style="129" bestFit="1" customWidth="1"/>
    <col min="14115" max="14336" width="9.140625" style="129"/>
    <col min="14337" max="14337" width="12.42578125" style="129" bestFit="1" customWidth="1"/>
    <col min="14338" max="14338" width="39.7109375" style="129" customWidth="1"/>
    <col min="14339" max="14339" width="4.140625" style="129" customWidth="1"/>
    <col min="14340" max="14340" width="17" style="129" bestFit="1" customWidth="1"/>
    <col min="14341" max="14352" width="15.7109375" style="129" customWidth="1"/>
    <col min="14353" max="14362" width="0" style="129" hidden="1" customWidth="1"/>
    <col min="14363" max="14363" width="15.140625" style="129" bestFit="1" customWidth="1"/>
    <col min="14364" max="14364" width="15" style="129" bestFit="1" customWidth="1"/>
    <col min="14365" max="14365" width="7.7109375" style="129" customWidth="1"/>
    <col min="14366" max="14366" width="4.42578125" style="129" customWidth="1"/>
    <col min="14367" max="14367" width="10.5703125" style="129" bestFit="1" customWidth="1"/>
    <col min="14368" max="14368" width="14.28515625" style="129" bestFit="1" customWidth="1"/>
    <col min="14369" max="14370" width="12.42578125" style="129" bestFit="1" customWidth="1"/>
    <col min="14371" max="14592" width="9.140625" style="129"/>
    <col min="14593" max="14593" width="12.42578125" style="129" bestFit="1" customWidth="1"/>
    <col min="14594" max="14594" width="39.7109375" style="129" customWidth="1"/>
    <col min="14595" max="14595" width="4.140625" style="129" customWidth="1"/>
    <col min="14596" max="14596" width="17" style="129" bestFit="1" customWidth="1"/>
    <col min="14597" max="14608" width="15.7109375" style="129" customWidth="1"/>
    <col min="14609" max="14618" width="0" style="129" hidden="1" customWidth="1"/>
    <col min="14619" max="14619" width="15.140625" style="129" bestFit="1" customWidth="1"/>
    <col min="14620" max="14620" width="15" style="129" bestFit="1" customWidth="1"/>
    <col min="14621" max="14621" width="7.7109375" style="129" customWidth="1"/>
    <col min="14622" max="14622" width="4.42578125" style="129" customWidth="1"/>
    <col min="14623" max="14623" width="10.5703125" style="129" bestFit="1" customWidth="1"/>
    <col min="14624" max="14624" width="14.28515625" style="129" bestFit="1" customWidth="1"/>
    <col min="14625" max="14626" width="12.42578125" style="129" bestFit="1" customWidth="1"/>
    <col min="14627" max="14848" width="9.140625" style="129"/>
    <col min="14849" max="14849" width="12.42578125" style="129" bestFit="1" customWidth="1"/>
    <col min="14850" max="14850" width="39.7109375" style="129" customWidth="1"/>
    <col min="14851" max="14851" width="4.140625" style="129" customWidth="1"/>
    <col min="14852" max="14852" width="17" style="129" bestFit="1" customWidth="1"/>
    <col min="14853" max="14864" width="15.7109375" style="129" customWidth="1"/>
    <col min="14865" max="14874" width="0" style="129" hidden="1" customWidth="1"/>
    <col min="14875" max="14875" width="15.140625" style="129" bestFit="1" customWidth="1"/>
    <col min="14876" max="14876" width="15" style="129" bestFit="1" customWidth="1"/>
    <col min="14877" max="14877" width="7.7109375" style="129" customWidth="1"/>
    <col min="14878" max="14878" width="4.42578125" style="129" customWidth="1"/>
    <col min="14879" max="14879" width="10.5703125" style="129" bestFit="1" customWidth="1"/>
    <col min="14880" max="14880" width="14.28515625" style="129" bestFit="1" customWidth="1"/>
    <col min="14881" max="14882" width="12.42578125" style="129" bestFit="1" customWidth="1"/>
    <col min="14883" max="15104" width="9.140625" style="129"/>
    <col min="15105" max="15105" width="12.42578125" style="129" bestFit="1" customWidth="1"/>
    <col min="15106" max="15106" width="39.7109375" style="129" customWidth="1"/>
    <col min="15107" max="15107" width="4.140625" style="129" customWidth="1"/>
    <col min="15108" max="15108" width="17" style="129" bestFit="1" customWidth="1"/>
    <col min="15109" max="15120" width="15.7109375" style="129" customWidth="1"/>
    <col min="15121" max="15130" width="0" style="129" hidden="1" customWidth="1"/>
    <col min="15131" max="15131" width="15.140625" style="129" bestFit="1" customWidth="1"/>
    <col min="15132" max="15132" width="15" style="129" bestFit="1" customWidth="1"/>
    <col min="15133" max="15133" width="7.7109375" style="129" customWidth="1"/>
    <col min="15134" max="15134" width="4.42578125" style="129" customWidth="1"/>
    <col min="15135" max="15135" width="10.5703125" style="129" bestFit="1" customWidth="1"/>
    <col min="15136" max="15136" width="14.28515625" style="129" bestFit="1" customWidth="1"/>
    <col min="15137" max="15138" width="12.42578125" style="129" bestFit="1" customWidth="1"/>
    <col min="15139" max="15360" width="9.140625" style="129"/>
    <col min="15361" max="15361" width="12.42578125" style="129" bestFit="1" customWidth="1"/>
    <col min="15362" max="15362" width="39.7109375" style="129" customWidth="1"/>
    <col min="15363" max="15363" width="4.140625" style="129" customWidth="1"/>
    <col min="15364" max="15364" width="17" style="129" bestFit="1" customWidth="1"/>
    <col min="15365" max="15376" width="15.7109375" style="129" customWidth="1"/>
    <col min="15377" max="15386" width="0" style="129" hidden="1" customWidth="1"/>
    <col min="15387" max="15387" width="15.140625" style="129" bestFit="1" customWidth="1"/>
    <col min="15388" max="15388" width="15" style="129" bestFit="1" customWidth="1"/>
    <col min="15389" max="15389" width="7.7109375" style="129" customWidth="1"/>
    <col min="15390" max="15390" width="4.42578125" style="129" customWidth="1"/>
    <col min="15391" max="15391" width="10.5703125" style="129" bestFit="1" customWidth="1"/>
    <col min="15392" max="15392" width="14.28515625" style="129" bestFit="1" customWidth="1"/>
    <col min="15393" max="15394" width="12.42578125" style="129" bestFit="1" customWidth="1"/>
    <col min="15395" max="15616" width="9.140625" style="129"/>
    <col min="15617" max="15617" width="12.42578125" style="129" bestFit="1" customWidth="1"/>
    <col min="15618" max="15618" width="39.7109375" style="129" customWidth="1"/>
    <col min="15619" max="15619" width="4.140625" style="129" customWidth="1"/>
    <col min="15620" max="15620" width="17" style="129" bestFit="1" customWidth="1"/>
    <col min="15621" max="15632" width="15.7109375" style="129" customWidth="1"/>
    <col min="15633" max="15642" width="0" style="129" hidden="1" customWidth="1"/>
    <col min="15643" max="15643" width="15.140625" style="129" bestFit="1" customWidth="1"/>
    <col min="15644" max="15644" width="15" style="129" bestFit="1" customWidth="1"/>
    <col min="15645" max="15645" width="7.7109375" style="129" customWidth="1"/>
    <col min="15646" max="15646" width="4.42578125" style="129" customWidth="1"/>
    <col min="15647" max="15647" width="10.5703125" style="129" bestFit="1" customWidth="1"/>
    <col min="15648" max="15648" width="14.28515625" style="129" bestFit="1" customWidth="1"/>
    <col min="15649" max="15650" width="12.42578125" style="129" bestFit="1" customWidth="1"/>
    <col min="15651" max="15872" width="9.140625" style="129"/>
    <col min="15873" max="15873" width="12.42578125" style="129" bestFit="1" customWidth="1"/>
    <col min="15874" max="15874" width="39.7109375" style="129" customWidth="1"/>
    <col min="15875" max="15875" width="4.140625" style="129" customWidth="1"/>
    <col min="15876" max="15876" width="17" style="129" bestFit="1" customWidth="1"/>
    <col min="15877" max="15888" width="15.7109375" style="129" customWidth="1"/>
    <col min="15889" max="15898" width="0" style="129" hidden="1" customWidth="1"/>
    <col min="15899" max="15899" width="15.140625" style="129" bestFit="1" customWidth="1"/>
    <col min="15900" max="15900" width="15" style="129" bestFit="1" customWidth="1"/>
    <col min="15901" max="15901" width="7.7109375" style="129" customWidth="1"/>
    <col min="15902" max="15902" width="4.42578125" style="129" customWidth="1"/>
    <col min="15903" max="15903" width="10.5703125" style="129" bestFit="1" customWidth="1"/>
    <col min="15904" max="15904" width="14.28515625" style="129" bestFit="1" customWidth="1"/>
    <col min="15905" max="15906" width="12.42578125" style="129" bestFit="1" customWidth="1"/>
    <col min="15907" max="16128" width="9.140625" style="129"/>
    <col min="16129" max="16129" width="12.42578125" style="129" bestFit="1" customWidth="1"/>
    <col min="16130" max="16130" width="39.7109375" style="129" customWidth="1"/>
    <col min="16131" max="16131" width="4.140625" style="129" customWidth="1"/>
    <col min="16132" max="16132" width="17" style="129" bestFit="1" customWidth="1"/>
    <col min="16133" max="16144" width="15.7109375" style="129" customWidth="1"/>
    <col min="16145" max="16154" width="0" style="129" hidden="1" customWidth="1"/>
    <col min="16155" max="16155" width="15.140625" style="129" bestFit="1" customWidth="1"/>
    <col min="16156" max="16156" width="15" style="129" bestFit="1" customWidth="1"/>
    <col min="16157" max="16157" width="7.7109375" style="129" customWidth="1"/>
    <col min="16158" max="16158" width="4.42578125" style="129" customWidth="1"/>
    <col min="16159" max="16159" width="10.5703125" style="129" bestFit="1" customWidth="1"/>
    <col min="16160" max="16160" width="14.28515625" style="129" bestFit="1" customWidth="1"/>
    <col min="16161" max="16162" width="12.42578125" style="129" bestFit="1" customWidth="1"/>
    <col min="16163" max="16384" width="9.140625" style="129"/>
  </cols>
  <sheetData>
    <row r="1" spans="1:30">
      <c r="A1" s="242" t="s">
        <v>46</v>
      </c>
      <c r="B1" s="242"/>
      <c r="C1" s="242"/>
      <c r="D1" s="242"/>
      <c r="E1" s="242"/>
      <c r="F1" s="242"/>
      <c r="G1" s="242"/>
      <c r="H1" s="242"/>
      <c r="I1" s="242"/>
      <c r="J1" s="242"/>
      <c r="K1" s="242"/>
      <c r="L1" s="242"/>
      <c r="M1" s="242"/>
      <c r="N1" s="242"/>
      <c r="O1" s="242"/>
      <c r="P1" s="242"/>
      <c r="Q1" s="242"/>
      <c r="R1" s="242"/>
      <c r="S1" s="242"/>
      <c r="T1" s="242"/>
      <c r="U1" s="242"/>
      <c r="V1" s="242"/>
      <c r="W1" s="242"/>
      <c r="X1" s="242"/>
      <c r="Y1" s="242"/>
      <c r="Z1" s="242"/>
      <c r="AA1" s="242"/>
      <c r="AB1" s="242"/>
      <c r="AC1" s="242"/>
      <c r="AD1" s="242"/>
    </row>
    <row r="2" spans="1:30">
      <c r="A2" s="242" t="s">
        <v>47</v>
      </c>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row>
    <row r="3" spans="1:30">
      <c r="A3" s="242" t="s">
        <v>48</v>
      </c>
      <c r="B3" s="242"/>
      <c r="C3" s="242"/>
      <c r="D3" s="242"/>
      <c r="E3" s="242"/>
      <c r="F3" s="242"/>
      <c r="G3" s="242"/>
      <c r="H3" s="242"/>
      <c r="I3" s="242"/>
      <c r="J3" s="242"/>
      <c r="K3" s="242"/>
      <c r="L3" s="242"/>
      <c r="M3" s="242"/>
      <c r="N3" s="242"/>
      <c r="O3" s="242"/>
      <c r="P3" s="242"/>
      <c r="Q3" s="242"/>
      <c r="R3" s="242"/>
      <c r="S3" s="242"/>
      <c r="T3" s="242"/>
      <c r="U3" s="242"/>
      <c r="V3" s="242"/>
      <c r="W3" s="242"/>
      <c r="X3" s="242"/>
      <c r="Y3" s="242"/>
      <c r="Z3" s="242"/>
      <c r="AA3" s="242"/>
      <c r="AB3" s="242"/>
      <c r="AC3" s="242"/>
      <c r="AD3" s="242"/>
    </row>
    <row r="4" spans="1:30">
      <c r="A4" s="242" t="s">
        <v>49</v>
      </c>
      <c r="B4" s="242"/>
      <c r="C4" s="242"/>
      <c r="D4" s="242"/>
      <c r="E4" s="242"/>
      <c r="F4" s="242"/>
      <c r="G4" s="242"/>
      <c r="H4" s="242"/>
      <c r="I4" s="242"/>
      <c r="J4" s="242"/>
      <c r="K4" s="242"/>
      <c r="L4" s="242"/>
      <c r="M4" s="242"/>
      <c r="N4" s="242"/>
      <c r="O4" s="242"/>
      <c r="P4" s="242"/>
      <c r="Q4" s="242"/>
      <c r="R4" s="242"/>
      <c r="S4" s="242"/>
      <c r="T4" s="242"/>
      <c r="U4" s="242"/>
      <c r="V4" s="242"/>
      <c r="W4" s="242"/>
      <c r="X4" s="242"/>
      <c r="Y4" s="242"/>
      <c r="Z4" s="242"/>
      <c r="AA4" s="242"/>
      <c r="AB4" s="242"/>
      <c r="AC4" s="242"/>
      <c r="AD4" s="242"/>
    </row>
    <row r="5" spans="1:30">
      <c r="A5" s="242"/>
      <c r="B5" s="242"/>
      <c r="C5" s="242"/>
      <c r="D5" s="242"/>
      <c r="E5" s="242"/>
      <c r="F5" s="242"/>
      <c r="G5" s="242"/>
      <c r="H5" s="242"/>
      <c r="I5" s="242"/>
      <c r="J5" s="242"/>
      <c r="K5" s="242"/>
      <c r="L5" s="242"/>
      <c r="M5" s="242"/>
      <c r="N5" s="242"/>
      <c r="O5" s="242"/>
      <c r="P5" s="242"/>
      <c r="Q5" s="242"/>
      <c r="R5" s="242"/>
      <c r="S5" s="242"/>
      <c r="T5" s="242"/>
      <c r="U5" s="242"/>
      <c r="V5" s="242"/>
      <c r="W5" s="242"/>
      <c r="X5" s="242"/>
      <c r="Y5" s="242"/>
      <c r="Z5" s="242"/>
      <c r="AA5" s="242"/>
      <c r="AB5" s="242"/>
      <c r="AC5" s="242"/>
      <c r="AD5" s="242"/>
    </row>
    <row r="6" spans="1:30">
      <c r="A6" s="218"/>
      <c r="B6" s="46"/>
      <c r="C6" s="46"/>
      <c r="D6" s="46"/>
      <c r="E6" s="46"/>
      <c r="F6" s="46"/>
      <c r="G6" s="46"/>
      <c r="H6" s="46"/>
      <c r="I6" s="46"/>
      <c r="J6" s="46"/>
      <c r="K6" s="46"/>
      <c r="L6" s="46"/>
      <c r="M6" s="46"/>
      <c r="N6" s="46"/>
      <c r="O6" s="46"/>
      <c r="P6" s="46"/>
      <c r="Q6" s="46"/>
      <c r="R6" s="47"/>
      <c r="S6" s="47"/>
      <c r="T6" s="47"/>
      <c r="U6" s="46"/>
      <c r="V6" s="46"/>
      <c r="W6" s="46"/>
      <c r="X6" s="46"/>
      <c r="Y6" s="46"/>
      <c r="Z6" s="46"/>
      <c r="AA6" s="46"/>
      <c r="AB6" s="46"/>
      <c r="AC6" s="130"/>
      <c r="AD6" s="46"/>
    </row>
    <row r="7" spans="1:30" s="131" customFormat="1" ht="12.75">
      <c r="A7" s="243" t="s">
        <v>50</v>
      </c>
      <c r="B7" s="239" t="s">
        <v>51</v>
      </c>
      <c r="C7" s="239" t="s">
        <v>52</v>
      </c>
      <c r="D7" s="239" t="s">
        <v>53</v>
      </c>
      <c r="E7" s="239" t="s">
        <v>95</v>
      </c>
      <c r="F7" s="239" t="s">
        <v>54</v>
      </c>
      <c r="G7" s="239" t="s">
        <v>55</v>
      </c>
      <c r="H7" s="239" t="s">
        <v>56</v>
      </c>
      <c r="I7" s="239" t="s">
        <v>57</v>
      </c>
      <c r="J7" s="239" t="s">
        <v>58</v>
      </c>
      <c r="K7" s="239" t="s">
        <v>59</v>
      </c>
      <c r="L7" s="239" t="s">
        <v>96</v>
      </c>
      <c r="M7" s="239" t="s">
        <v>97</v>
      </c>
      <c r="N7" s="239" t="s">
        <v>61</v>
      </c>
      <c r="O7" s="239" t="s">
        <v>62</v>
      </c>
      <c r="P7" s="239" t="s">
        <v>63</v>
      </c>
      <c r="Q7" s="239" t="s">
        <v>54</v>
      </c>
      <c r="R7" s="239" t="s">
        <v>55</v>
      </c>
      <c r="S7" s="239" t="s">
        <v>56</v>
      </c>
      <c r="T7" s="239" t="s">
        <v>57</v>
      </c>
      <c r="U7" s="239" t="s">
        <v>58</v>
      </c>
      <c r="V7" s="239" t="s">
        <v>59</v>
      </c>
      <c r="W7" s="239" t="s">
        <v>60</v>
      </c>
      <c r="X7" s="239" t="s">
        <v>61</v>
      </c>
      <c r="Y7" s="239" t="s">
        <v>62</v>
      </c>
      <c r="Z7" s="239" t="s">
        <v>63</v>
      </c>
      <c r="AA7" s="241" t="s">
        <v>35</v>
      </c>
      <c r="AB7" s="241" t="s">
        <v>64</v>
      </c>
      <c r="AC7" s="235" t="s">
        <v>65</v>
      </c>
      <c r="AD7" s="235"/>
    </row>
    <row r="8" spans="1:30" s="131" customFormat="1" ht="12.75">
      <c r="A8" s="244"/>
      <c r="B8" s="240"/>
      <c r="C8" s="240"/>
      <c r="D8" s="240"/>
      <c r="E8" s="240"/>
      <c r="F8" s="240"/>
      <c r="G8" s="240"/>
      <c r="H8" s="240"/>
      <c r="I8" s="240"/>
      <c r="J8" s="240"/>
      <c r="K8" s="240"/>
      <c r="L8" s="240"/>
      <c r="M8" s="240"/>
      <c r="N8" s="240"/>
      <c r="O8" s="240"/>
      <c r="P8" s="240"/>
      <c r="Q8" s="240"/>
      <c r="R8" s="240"/>
      <c r="S8" s="240"/>
      <c r="T8" s="240"/>
      <c r="U8" s="240"/>
      <c r="V8" s="240"/>
      <c r="W8" s="240"/>
      <c r="X8" s="240"/>
      <c r="Y8" s="240"/>
      <c r="Z8" s="240"/>
      <c r="AA8" s="241"/>
      <c r="AB8" s="241"/>
      <c r="AC8" s="235"/>
      <c r="AD8" s="235"/>
    </row>
    <row r="9" spans="1:30" s="131" customFormat="1" ht="12.75">
      <c r="A9" s="49" t="s">
        <v>66</v>
      </c>
      <c r="B9" s="50" t="s">
        <v>67</v>
      </c>
      <c r="C9" s="50"/>
      <c r="D9" s="51"/>
      <c r="E9" s="51"/>
      <c r="F9" s="51"/>
      <c r="G9" s="51"/>
      <c r="H9" s="51"/>
      <c r="I9" s="51"/>
      <c r="J9" s="51"/>
      <c r="K9" s="51"/>
      <c r="L9" s="51"/>
      <c r="M9" s="51"/>
      <c r="N9" s="51"/>
      <c r="O9" s="51"/>
      <c r="P9" s="51"/>
      <c r="Q9" s="51"/>
      <c r="R9" s="51"/>
      <c r="S9" s="51"/>
      <c r="T9" s="51"/>
      <c r="U9" s="51"/>
      <c r="V9" s="51"/>
      <c r="W9" s="51"/>
      <c r="X9" s="51"/>
      <c r="Y9" s="52"/>
      <c r="Z9" s="52"/>
      <c r="AA9" s="53"/>
      <c r="AB9" s="53"/>
      <c r="AC9" s="132"/>
      <c r="AD9" s="55"/>
    </row>
    <row r="10" spans="1:30" s="131" customFormat="1" ht="25.5">
      <c r="A10" s="133" t="s">
        <v>98</v>
      </c>
      <c r="B10" s="57" t="s">
        <v>68</v>
      </c>
      <c r="C10" s="57"/>
      <c r="D10" s="52"/>
      <c r="E10" s="52"/>
      <c r="F10" s="52"/>
      <c r="G10" s="52"/>
      <c r="H10" s="52"/>
      <c r="I10" s="52"/>
      <c r="J10" s="52"/>
      <c r="K10" s="52"/>
      <c r="L10" s="52"/>
      <c r="M10" s="52"/>
      <c r="N10" s="52"/>
      <c r="O10" s="52"/>
      <c r="P10" s="52"/>
      <c r="Q10" s="52"/>
      <c r="R10" s="52"/>
      <c r="S10" s="52"/>
      <c r="T10" s="52"/>
      <c r="U10" s="52"/>
      <c r="V10" s="52"/>
      <c r="W10" s="52"/>
      <c r="X10" s="52"/>
      <c r="Y10" s="52"/>
      <c r="Z10" s="52"/>
      <c r="AA10" s="53"/>
      <c r="AB10" s="53"/>
      <c r="AC10" s="134"/>
      <c r="AD10" s="59"/>
    </row>
    <row r="11" spans="1:30" s="135" customFormat="1" ht="12.75">
      <c r="A11" s="60" t="s">
        <v>69</v>
      </c>
      <c r="B11" s="61" t="s">
        <v>70</v>
      </c>
      <c r="C11" s="62"/>
      <c r="D11" s="70">
        <f t="shared" ref="D11:Z11" si="0">D13+D26+D41</f>
        <v>272758000</v>
      </c>
      <c r="E11" s="63">
        <f t="shared" si="0"/>
        <v>0</v>
      </c>
      <c r="F11" s="63">
        <f t="shared" si="0"/>
        <v>9924400</v>
      </c>
      <c r="G11" s="63">
        <f t="shared" si="0"/>
        <v>7973800</v>
      </c>
      <c r="H11" s="63">
        <f t="shared" si="0"/>
        <v>0</v>
      </c>
      <c r="I11" s="63">
        <f t="shared" si="0"/>
        <v>0</v>
      </c>
      <c r="J11" s="63">
        <f t="shared" si="0"/>
        <v>651500</v>
      </c>
      <c r="K11" s="63">
        <f t="shared" si="0"/>
        <v>0</v>
      </c>
      <c r="L11" s="63">
        <f t="shared" si="0"/>
        <v>10470000</v>
      </c>
      <c r="M11" s="63">
        <f t="shared" si="0"/>
        <v>19575000</v>
      </c>
      <c r="N11" s="63">
        <f t="shared" si="0"/>
        <v>0</v>
      </c>
      <c r="O11" s="63">
        <f t="shared" si="0"/>
        <v>27100000</v>
      </c>
      <c r="P11" s="63">
        <f t="shared" si="0"/>
        <v>0</v>
      </c>
      <c r="Q11" s="63" t="e">
        <f t="shared" si="0"/>
        <v>#REF!</v>
      </c>
      <c r="R11" s="63" t="e">
        <f t="shared" si="0"/>
        <v>#REF!</v>
      </c>
      <c r="S11" s="63" t="e">
        <f t="shared" si="0"/>
        <v>#REF!</v>
      </c>
      <c r="T11" s="63" t="e">
        <f t="shared" si="0"/>
        <v>#REF!</v>
      </c>
      <c r="U11" s="63" t="e">
        <f t="shared" si="0"/>
        <v>#REF!</v>
      </c>
      <c r="V11" s="63" t="e">
        <f t="shared" si="0"/>
        <v>#REF!</v>
      </c>
      <c r="W11" s="63" t="e">
        <f t="shared" si="0"/>
        <v>#REF!</v>
      </c>
      <c r="X11" s="63" t="e">
        <f t="shared" si="0"/>
        <v>#REF!</v>
      </c>
      <c r="Y11" s="63" t="e">
        <f t="shared" si="0"/>
        <v>#REF!</v>
      </c>
      <c r="Z11" s="63" t="e">
        <f t="shared" si="0"/>
        <v>#REF!</v>
      </c>
      <c r="AA11" s="63">
        <f>SUM(AA13+AA26+AA41)</f>
        <v>75194700</v>
      </c>
      <c r="AB11" s="63">
        <f>AB13+AB26+AB41</f>
        <v>197563300</v>
      </c>
      <c r="AC11" s="64">
        <f>AA11/D11*100</f>
        <v>27.568283973339003</v>
      </c>
      <c r="AD11" s="65" t="s">
        <v>71</v>
      </c>
    </row>
    <row r="12" spans="1:30" s="131" customFormat="1" ht="12.75">
      <c r="A12" s="66" t="s">
        <v>72</v>
      </c>
      <c r="B12" s="67" t="s">
        <v>73</v>
      </c>
      <c r="C12" s="68"/>
      <c r="D12" s="69"/>
      <c r="E12" s="69"/>
      <c r="F12" s="69"/>
      <c r="G12" s="69"/>
      <c r="H12" s="69"/>
      <c r="I12" s="69"/>
      <c r="J12" s="69"/>
      <c r="K12" s="69"/>
      <c r="L12" s="69"/>
      <c r="M12" s="69"/>
      <c r="N12" s="69"/>
      <c r="O12" s="69"/>
      <c r="P12" s="69"/>
      <c r="Q12" s="69"/>
      <c r="R12" s="69"/>
      <c r="S12" s="69"/>
      <c r="T12" s="69"/>
      <c r="U12" s="69"/>
      <c r="V12" s="69"/>
      <c r="W12" s="69"/>
      <c r="X12" s="69"/>
      <c r="Y12" s="69"/>
      <c r="Z12" s="69"/>
      <c r="AA12" s="75"/>
      <c r="AB12" s="75"/>
      <c r="AC12" s="80"/>
      <c r="AD12" s="72"/>
    </row>
    <row r="13" spans="1:30" s="135" customFormat="1" ht="12.75">
      <c r="A13" s="73">
        <v>525113</v>
      </c>
      <c r="B13" s="74" t="s">
        <v>74</v>
      </c>
      <c r="C13" s="73"/>
      <c r="D13" s="245">
        <f t="shared" ref="D13:P13" si="1">SUM(D14:D24)</f>
        <v>84900000</v>
      </c>
      <c r="E13" s="136">
        <f t="shared" si="1"/>
        <v>0</v>
      </c>
      <c r="F13" s="136">
        <f t="shared" si="1"/>
        <v>0</v>
      </c>
      <c r="G13" s="136">
        <f t="shared" si="1"/>
        <v>0</v>
      </c>
      <c r="H13" s="136">
        <f t="shared" si="1"/>
        <v>0</v>
      </c>
      <c r="I13" s="136">
        <f t="shared" si="1"/>
        <v>0</v>
      </c>
      <c r="J13" s="136">
        <f t="shared" si="1"/>
        <v>0</v>
      </c>
      <c r="K13" s="136">
        <f t="shared" si="1"/>
        <v>0</v>
      </c>
      <c r="L13" s="136">
        <f t="shared" si="1"/>
        <v>5400000</v>
      </c>
      <c r="M13" s="136">
        <f t="shared" si="1"/>
        <v>12750000</v>
      </c>
      <c r="N13" s="136">
        <f t="shared" si="1"/>
        <v>0</v>
      </c>
      <c r="O13" s="136">
        <f t="shared" si="1"/>
        <v>12000000</v>
      </c>
      <c r="P13" s="136">
        <f t="shared" si="1"/>
        <v>0</v>
      </c>
      <c r="Q13" s="75" t="e">
        <f>#REF!</f>
        <v>#REF!</v>
      </c>
      <c r="R13" s="75" t="e">
        <f>#REF!</f>
        <v>#REF!</v>
      </c>
      <c r="S13" s="75" t="e">
        <f>#REF!</f>
        <v>#REF!</v>
      </c>
      <c r="T13" s="75" t="e">
        <f>#REF!</f>
        <v>#REF!</v>
      </c>
      <c r="U13" s="75" t="e">
        <f>#REF!</f>
        <v>#REF!</v>
      </c>
      <c r="V13" s="75" t="e">
        <f>#REF!</f>
        <v>#REF!</v>
      </c>
      <c r="W13" s="75" t="e">
        <f>#REF!</f>
        <v>#REF!</v>
      </c>
      <c r="X13" s="75" t="e">
        <f>#REF!</f>
        <v>#REF!</v>
      </c>
      <c r="Y13" s="75" t="e">
        <f>#REF!</f>
        <v>#REF!</v>
      </c>
      <c r="Z13" s="75" t="e">
        <f>#REF!</f>
        <v>#REF!</v>
      </c>
      <c r="AA13" s="75">
        <f>SUM(AA14:AA24)</f>
        <v>30150000</v>
      </c>
      <c r="AB13" s="137">
        <f>D13-AA13</f>
        <v>54750000</v>
      </c>
      <c r="AC13" s="80">
        <f>AA13/D13*100</f>
        <v>35.512367491166081</v>
      </c>
      <c r="AD13" s="72" t="s">
        <v>71</v>
      </c>
    </row>
    <row r="14" spans="1:30" s="135" customFormat="1" ht="25.5">
      <c r="A14" s="68"/>
      <c r="B14" s="138" t="s">
        <v>99</v>
      </c>
      <c r="C14" s="68"/>
      <c r="D14" s="75">
        <v>3000000</v>
      </c>
      <c r="E14" s="75"/>
      <c r="F14" s="75"/>
      <c r="G14" s="75"/>
      <c r="H14" s="75"/>
      <c r="I14" s="75"/>
      <c r="J14" s="75"/>
      <c r="K14" s="75"/>
      <c r="L14" s="75"/>
      <c r="M14" s="75"/>
      <c r="N14" s="75"/>
      <c r="O14" s="75"/>
      <c r="P14" s="75"/>
      <c r="Q14" s="75"/>
      <c r="R14" s="75"/>
      <c r="S14" s="75"/>
      <c r="T14" s="75"/>
      <c r="U14" s="75"/>
      <c r="V14" s="75"/>
      <c r="W14" s="75"/>
      <c r="X14" s="75"/>
      <c r="Y14" s="75"/>
      <c r="Z14" s="75"/>
      <c r="AA14" s="75">
        <f>SUM(E14:P14)</f>
        <v>0</v>
      </c>
      <c r="AB14" s="69">
        <f>D14-AA14</f>
        <v>3000000</v>
      </c>
      <c r="AC14" s="80">
        <f>AA14/D14*100</f>
        <v>0</v>
      </c>
      <c r="AD14" s="72" t="s">
        <v>71</v>
      </c>
    </row>
    <row r="15" spans="1:30" s="131" customFormat="1" ht="25.5">
      <c r="A15" s="68"/>
      <c r="B15" s="138" t="s">
        <v>100</v>
      </c>
      <c r="C15" s="68"/>
      <c r="D15" s="69">
        <v>5400000</v>
      </c>
      <c r="E15" s="69"/>
      <c r="F15" s="69"/>
      <c r="G15" s="69"/>
      <c r="H15" s="69"/>
      <c r="I15" s="69"/>
      <c r="J15" s="69"/>
      <c r="K15" s="69"/>
      <c r="L15" s="69">
        <v>5400000</v>
      </c>
      <c r="M15" s="69"/>
      <c r="N15" s="69"/>
      <c r="O15" s="69"/>
      <c r="P15" s="69"/>
      <c r="Q15" s="69"/>
      <c r="R15" s="78"/>
      <c r="S15" s="69"/>
      <c r="T15" s="69"/>
      <c r="U15" s="69"/>
      <c r="V15" s="79"/>
      <c r="W15" s="79"/>
      <c r="X15" s="79"/>
      <c r="Y15" s="79"/>
      <c r="Z15" s="79"/>
      <c r="AA15" s="75">
        <f>SUM(E15:P15)</f>
        <v>5400000</v>
      </c>
      <c r="AB15" s="69">
        <f>D15-AA15</f>
        <v>0</v>
      </c>
      <c r="AC15" s="80">
        <f>AA15/D15*100</f>
        <v>100</v>
      </c>
      <c r="AD15" s="72" t="s">
        <v>71</v>
      </c>
    </row>
    <row r="16" spans="1:30" s="131" customFormat="1" ht="25.5">
      <c r="A16" s="68"/>
      <c r="B16" s="138" t="s">
        <v>101</v>
      </c>
      <c r="C16" s="68"/>
      <c r="D16" s="69">
        <v>6000000</v>
      </c>
      <c r="E16" s="69"/>
      <c r="F16" s="69"/>
      <c r="G16" s="69"/>
      <c r="H16" s="69"/>
      <c r="I16" s="69"/>
      <c r="J16" s="69"/>
      <c r="K16" s="69"/>
      <c r="L16" s="69"/>
      <c r="M16" s="69">
        <v>6000000</v>
      </c>
      <c r="N16" s="69"/>
      <c r="O16" s="69"/>
      <c r="P16" s="69"/>
      <c r="Q16" s="69"/>
      <c r="R16" s="78"/>
      <c r="S16" s="69"/>
      <c r="T16" s="69"/>
      <c r="U16" s="69"/>
      <c r="V16" s="79"/>
      <c r="W16" s="79"/>
      <c r="X16" s="79"/>
      <c r="Y16" s="79"/>
      <c r="Z16" s="79"/>
      <c r="AA16" s="75">
        <f>SUM(E16:P16)</f>
        <v>6000000</v>
      </c>
      <c r="AB16" s="69">
        <f>D16-AA16</f>
        <v>0</v>
      </c>
      <c r="AC16" s="80">
        <f>AA16/D16*100</f>
        <v>100</v>
      </c>
      <c r="AD16" s="72" t="s">
        <v>71</v>
      </c>
    </row>
    <row r="17" spans="1:33" s="131" customFormat="1" ht="25.5">
      <c r="A17" s="68"/>
      <c r="B17" s="138" t="s">
        <v>102</v>
      </c>
      <c r="C17" s="68"/>
      <c r="D17" s="69">
        <v>9000000</v>
      </c>
      <c r="E17" s="69"/>
      <c r="F17" s="69"/>
      <c r="G17" s="69"/>
      <c r="H17" s="69"/>
      <c r="I17" s="69"/>
      <c r="J17" s="69"/>
      <c r="K17" s="69"/>
      <c r="L17" s="69"/>
      <c r="M17" s="69">
        <v>6750000</v>
      </c>
      <c r="N17" s="69"/>
      <c r="O17" s="69"/>
      <c r="P17" s="69"/>
      <c r="Q17" s="69"/>
      <c r="R17" s="78"/>
      <c r="S17" s="69"/>
      <c r="T17" s="69"/>
      <c r="U17" s="69"/>
      <c r="V17" s="79"/>
      <c r="W17" s="79"/>
      <c r="X17" s="79"/>
      <c r="Y17" s="79"/>
      <c r="Z17" s="79"/>
      <c r="AA17" s="75">
        <f t="shared" ref="AA17:AA24" si="2">SUM(E17:P17)</f>
        <v>6750000</v>
      </c>
      <c r="AB17" s="69">
        <f t="shared" ref="AB17:AB24" si="3">D17-AA17</f>
        <v>2250000</v>
      </c>
      <c r="AC17" s="80">
        <f t="shared" ref="AC17:AC24" si="4">AA17/D17*100</f>
        <v>75</v>
      </c>
      <c r="AD17" s="72" t="s">
        <v>71</v>
      </c>
      <c r="AF17" s="131" t="s">
        <v>280</v>
      </c>
      <c r="AG17" s="131">
        <v>2250000</v>
      </c>
    </row>
    <row r="18" spans="1:33" s="131" customFormat="1" ht="25.5">
      <c r="A18" s="68"/>
      <c r="B18" s="138" t="s">
        <v>103</v>
      </c>
      <c r="C18" s="68"/>
      <c r="D18" s="69">
        <v>4500000</v>
      </c>
      <c r="E18" s="69"/>
      <c r="F18" s="69"/>
      <c r="G18" s="69"/>
      <c r="H18" s="69"/>
      <c r="I18" s="69"/>
      <c r="J18" s="69"/>
      <c r="K18" s="69"/>
      <c r="L18" s="69"/>
      <c r="M18" s="69"/>
      <c r="N18" s="69"/>
      <c r="O18" s="69"/>
      <c r="P18" s="69"/>
      <c r="Q18" s="69"/>
      <c r="R18" s="78"/>
      <c r="S18" s="69"/>
      <c r="T18" s="69"/>
      <c r="U18" s="69"/>
      <c r="V18" s="79"/>
      <c r="W18" s="79"/>
      <c r="X18" s="79"/>
      <c r="Y18" s="79"/>
      <c r="Z18" s="79"/>
      <c r="AA18" s="75">
        <f t="shared" si="2"/>
        <v>0</v>
      </c>
      <c r="AB18" s="69">
        <f t="shared" si="3"/>
        <v>4500000</v>
      </c>
      <c r="AC18" s="80">
        <f t="shared" si="4"/>
        <v>0</v>
      </c>
      <c r="AD18" s="72" t="s">
        <v>71</v>
      </c>
    </row>
    <row r="19" spans="1:33" s="131" customFormat="1" ht="25.5">
      <c r="A19" s="68"/>
      <c r="B19" s="138" t="s">
        <v>105</v>
      </c>
      <c r="C19" s="68"/>
      <c r="D19" s="69">
        <v>4500000</v>
      </c>
      <c r="E19" s="69"/>
      <c r="F19" s="69"/>
      <c r="G19" s="69"/>
      <c r="H19" s="69"/>
      <c r="I19" s="69"/>
      <c r="J19" s="69"/>
      <c r="K19" s="69"/>
      <c r="L19" s="69"/>
      <c r="M19" s="69"/>
      <c r="N19" s="69"/>
      <c r="O19" s="69"/>
      <c r="P19" s="69"/>
      <c r="Q19" s="69"/>
      <c r="R19" s="78"/>
      <c r="S19" s="69"/>
      <c r="T19" s="69"/>
      <c r="U19" s="69"/>
      <c r="V19" s="79"/>
      <c r="W19" s="79"/>
      <c r="X19" s="79"/>
      <c r="Y19" s="79"/>
      <c r="Z19" s="79"/>
      <c r="AA19" s="75">
        <f t="shared" si="2"/>
        <v>0</v>
      </c>
      <c r="AB19" s="69">
        <f t="shared" si="3"/>
        <v>4500000</v>
      </c>
      <c r="AC19" s="80">
        <f t="shared" si="4"/>
        <v>0</v>
      </c>
      <c r="AD19" s="72" t="s">
        <v>71</v>
      </c>
    </row>
    <row r="20" spans="1:33" s="131" customFormat="1" ht="25.5">
      <c r="A20" s="68"/>
      <c r="B20" s="138" t="s">
        <v>106</v>
      </c>
      <c r="C20" s="68"/>
      <c r="D20" s="69">
        <v>4500000</v>
      </c>
      <c r="E20" s="69"/>
      <c r="F20" s="69"/>
      <c r="G20" s="69"/>
      <c r="H20" s="69"/>
      <c r="I20" s="69"/>
      <c r="J20" s="69"/>
      <c r="K20" s="69"/>
      <c r="L20" s="69"/>
      <c r="M20" s="69"/>
      <c r="N20" s="69"/>
      <c r="O20" s="69"/>
      <c r="P20" s="69"/>
      <c r="Q20" s="69"/>
      <c r="R20" s="78"/>
      <c r="S20" s="69"/>
      <c r="T20" s="69"/>
      <c r="U20" s="69"/>
      <c r="V20" s="79"/>
      <c r="W20" s="79"/>
      <c r="X20" s="79"/>
      <c r="Y20" s="79"/>
      <c r="Z20" s="79"/>
      <c r="AA20" s="75">
        <f t="shared" si="2"/>
        <v>0</v>
      </c>
      <c r="AB20" s="69">
        <f t="shared" si="3"/>
        <v>4500000</v>
      </c>
      <c r="AC20" s="80">
        <f t="shared" si="4"/>
        <v>0</v>
      </c>
      <c r="AD20" s="72" t="s">
        <v>71</v>
      </c>
    </row>
    <row r="21" spans="1:33" s="131" customFormat="1" ht="25.5">
      <c r="A21" s="68"/>
      <c r="B21" s="138" t="s">
        <v>110</v>
      </c>
      <c r="C21" s="68"/>
      <c r="D21" s="69">
        <v>4500000</v>
      </c>
      <c r="E21" s="69"/>
      <c r="F21" s="69"/>
      <c r="G21" s="69"/>
      <c r="H21" s="69"/>
      <c r="I21" s="69"/>
      <c r="J21" s="69"/>
      <c r="K21" s="69"/>
      <c r="L21" s="69"/>
      <c r="M21" s="69"/>
      <c r="N21" s="69"/>
      <c r="O21" s="69">
        <v>3000000</v>
      </c>
      <c r="P21" s="69"/>
      <c r="Q21" s="69"/>
      <c r="R21" s="78"/>
      <c r="S21" s="69"/>
      <c r="T21" s="69"/>
      <c r="U21" s="69"/>
      <c r="V21" s="79"/>
      <c r="W21" s="79"/>
      <c r="X21" s="79"/>
      <c r="Y21" s="79"/>
      <c r="Z21" s="79"/>
      <c r="AA21" s="75">
        <f t="shared" si="2"/>
        <v>3000000</v>
      </c>
      <c r="AB21" s="69">
        <f t="shared" si="3"/>
        <v>1500000</v>
      </c>
      <c r="AC21" s="80">
        <f t="shared" si="4"/>
        <v>66.666666666666657</v>
      </c>
      <c r="AD21" s="72" t="s">
        <v>71</v>
      </c>
    </row>
    <row r="22" spans="1:33" s="131" customFormat="1" ht="38.25">
      <c r="A22" s="68"/>
      <c r="B22" s="138" t="s">
        <v>111</v>
      </c>
      <c r="C22" s="68"/>
      <c r="D22" s="69">
        <v>9000000</v>
      </c>
      <c r="E22" s="69"/>
      <c r="F22" s="69"/>
      <c r="G22" s="69"/>
      <c r="H22" s="69"/>
      <c r="I22" s="69"/>
      <c r="J22" s="69"/>
      <c r="K22" s="69"/>
      <c r="L22" s="69"/>
      <c r="M22" s="69"/>
      <c r="N22" s="69"/>
      <c r="O22" s="69">
        <v>9000000</v>
      </c>
      <c r="P22" s="69"/>
      <c r="Q22" s="69"/>
      <c r="R22" s="78"/>
      <c r="S22" s="69"/>
      <c r="T22" s="69"/>
      <c r="U22" s="69"/>
      <c r="V22" s="79"/>
      <c r="W22" s="79"/>
      <c r="X22" s="79"/>
      <c r="Y22" s="79"/>
      <c r="Z22" s="79"/>
      <c r="AA22" s="75">
        <f t="shared" si="2"/>
        <v>9000000</v>
      </c>
      <c r="AB22" s="69">
        <f t="shared" si="3"/>
        <v>0</v>
      </c>
      <c r="AC22" s="80">
        <f t="shared" si="4"/>
        <v>100</v>
      </c>
      <c r="AD22" s="72" t="s">
        <v>71</v>
      </c>
    </row>
    <row r="23" spans="1:33" s="131" customFormat="1" ht="12.75">
      <c r="A23" s="68"/>
      <c r="B23" s="138" t="s">
        <v>281</v>
      </c>
      <c r="C23" s="68"/>
      <c r="D23" s="69">
        <v>30000000</v>
      </c>
      <c r="E23" s="69"/>
      <c r="F23" s="69"/>
      <c r="G23" s="69"/>
      <c r="H23" s="69"/>
      <c r="I23" s="69"/>
      <c r="J23" s="69"/>
      <c r="K23" s="69"/>
      <c r="L23" s="69"/>
      <c r="M23" s="69"/>
      <c r="N23" s="69"/>
      <c r="O23" s="69"/>
      <c r="P23" s="69"/>
      <c r="Q23" s="69"/>
      <c r="R23" s="78"/>
      <c r="S23" s="69"/>
      <c r="T23" s="69"/>
      <c r="U23" s="69"/>
      <c r="V23" s="79"/>
      <c r="W23" s="79"/>
      <c r="X23" s="79"/>
      <c r="Y23" s="79"/>
      <c r="Z23" s="79"/>
      <c r="AA23" s="75">
        <f t="shared" si="2"/>
        <v>0</v>
      </c>
      <c r="AB23" s="69">
        <f t="shared" si="3"/>
        <v>30000000</v>
      </c>
      <c r="AC23" s="80">
        <f t="shared" si="4"/>
        <v>0</v>
      </c>
      <c r="AD23" s="72" t="s">
        <v>71</v>
      </c>
    </row>
    <row r="24" spans="1:33" s="131" customFormat="1" ht="25.5">
      <c r="A24" s="68"/>
      <c r="B24" s="138" t="s">
        <v>113</v>
      </c>
      <c r="C24" s="68"/>
      <c r="D24" s="246">
        <v>4500000</v>
      </c>
      <c r="E24" s="69"/>
      <c r="F24" s="69"/>
      <c r="G24" s="69"/>
      <c r="H24" s="69"/>
      <c r="I24" s="69"/>
      <c r="J24" s="69"/>
      <c r="K24" s="69"/>
      <c r="L24" s="69"/>
      <c r="M24" s="69"/>
      <c r="N24" s="69"/>
      <c r="O24" s="69"/>
      <c r="P24" s="69"/>
      <c r="Q24" s="69"/>
      <c r="R24" s="78"/>
      <c r="S24" s="69"/>
      <c r="T24" s="69"/>
      <c r="U24" s="69"/>
      <c r="V24" s="79"/>
      <c r="W24" s="79"/>
      <c r="X24" s="79"/>
      <c r="Y24" s="79"/>
      <c r="Z24" s="79"/>
      <c r="AA24" s="75">
        <f t="shared" si="2"/>
        <v>0</v>
      </c>
      <c r="AB24" s="69">
        <f t="shared" si="3"/>
        <v>4500000</v>
      </c>
      <c r="AC24" s="80">
        <f t="shared" si="4"/>
        <v>0</v>
      </c>
      <c r="AD24" s="72" t="s">
        <v>71</v>
      </c>
    </row>
    <row r="25" spans="1:33" s="131" customFormat="1" ht="12.75">
      <c r="A25" s="68"/>
      <c r="B25" s="77"/>
      <c r="C25" s="68"/>
      <c r="D25" s="69"/>
      <c r="E25" s="69"/>
      <c r="F25" s="69"/>
      <c r="G25" s="69"/>
      <c r="H25" s="69"/>
      <c r="I25" s="69"/>
      <c r="J25" s="69"/>
      <c r="K25" s="69"/>
      <c r="L25" s="69"/>
      <c r="M25" s="69"/>
      <c r="N25" s="69"/>
      <c r="O25" s="69"/>
      <c r="P25" s="69"/>
      <c r="Q25" s="69"/>
      <c r="R25" s="78"/>
      <c r="S25" s="69"/>
      <c r="T25" s="69"/>
      <c r="U25" s="69"/>
      <c r="V25" s="79"/>
      <c r="W25" s="79"/>
      <c r="X25" s="79"/>
      <c r="Y25" s="79"/>
      <c r="Z25" s="79"/>
      <c r="AA25" s="75"/>
      <c r="AB25" s="69"/>
      <c r="AC25" s="80"/>
      <c r="AD25" s="72"/>
    </row>
    <row r="26" spans="1:33" s="135" customFormat="1" ht="12.75">
      <c r="A26" s="73">
        <v>525112</v>
      </c>
      <c r="B26" s="74" t="s">
        <v>75</v>
      </c>
      <c r="C26" s="73"/>
      <c r="D26" s="147">
        <f t="shared" ref="D26:P26" si="5">SUM(D27:D39)</f>
        <v>112358000</v>
      </c>
      <c r="E26" s="137">
        <f t="shared" si="5"/>
        <v>0</v>
      </c>
      <c r="F26" s="137">
        <f t="shared" si="5"/>
        <v>0</v>
      </c>
      <c r="G26" s="137">
        <f t="shared" si="5"/>
        <v>1125000</v>
      </c>
      <c r="H26" s="137">
        <f t="shared" si="5"/>
        <v>0</v>
      </c>
      <c r="I26" s="137">
        <f t="shared" si="5"/>
        <v>0</v>
      </c>
      <c r="J26" s="137">
        <f t="shared" si="5"/>
        <v>651500</v>
      </c>
      <c r="K26" s="137">
        <f t="shared" si="5"/>
        <v>0</v>
      </c>
      <c r="L26" s="137">
        <f t="shared" si="5"/>
        <v>5070000</v>
      </c>
      <c r="M26" s="137">
        <f t="shared" si="5"/>
        <v>6825000</v>
      </c>
      <c r="N26" s="137">
        <f t="shared" si="5"/>
        <v>0</v>
      </c>
      <c r="O26" s="137">
        <f t="shared" si="5"/>
        <v>0</v>
      </c>
      <c r="P26" s="137">
        <f t="shared" si="5"/>
        <v>0</v>
      </c>
      <c r="Q26" s="69" t="e">
        <f>SUM(#REF!)</f>
        <v>#REF!</v>
      </c>
      <c r="R26" s="69" t="e">
        <f>SUM(#REF!)</f>
        <v>#REF!</v>
      </c>
      <c r="S26" s="69" t="e">
        <f>SUM(#REF!)</f>
        <v>#REF!</v>
      </c>
      <c r="T26" s="69" t="e">
        <f>SUM(#REF!)</f>
        <v>#REF!</v>
      </c>
      <c r="U26" s="69" t="e">
        <f>SUM(#REF!)</f>
        <v>#REF!</v>
      </c>
      <c r="V26" s="69" t="e">
        <f>SUM(#REF!)</f>
        <v>#REF!</v>
      </c>
      <c r="W26" s="69" t="e">
        <f>SUM(#REF!)</f>
        <v>#REF!</v>
      </c>
      <c r="X26" s="69" t="e">
        <f>SUM(#REF!)</f>
        <v>#REF!</v>
      </c>
      <c r="Y26" s="69" t="e">
        <f>SUM(#REF!)</f>
        <v>#REF!</v>
      </c>
      <c r="Z26" s="69" t="e">
        <f>SUM(#REF!)</f>
        <v>#REF!</v>
      </c>
      <c r="AA26" s="69">
        <f>SUM(AA27:AA39)</f>
        <v>13671500</v>
      </c>
      <c r="AB26" s="137">
        <f>D26-AA26</f>
        <v>98686500</v>
      </c>
      <c r="AC26" s="80">
        <f>AA26/D26*100</f>
        <v>12.167802915680237</v>
      </c>
      <c r="AD26" s="72" t="s">
        <v>71</v>
      </c>
    </row>
    <row r="27" spans="1:33" s="135" customFormat="1" ht="25.5">
      <c r="A27" s="68"/>
      <c r="B27" s="139" t="s">
        <v>115</v>
      </c>
      <c r="C27" s="68"/>
      <c r="D27" s="69">
        <v>7500000</v>
      </c>
      <c r="E27" s="69"/>
      <c r="F27" s="69"/>
      <c r="G27" s="69">
        <v>1125000</v>
      </c>
      <c r="H27" s="69"/>
      <c r="I27" s="69"/>
      <c r="J27" s="69"/>
      <c r="K27" s="69"/>
      <c r="L27" s="69"/>
      <c r="M27" s="69">
        <v>6375000</v>
      </c>
      <c r="N27" s="69"/>
      <c r="O27" s="69"/>
      <c r="P27" s="69"/>
      <c r="Q27" s="69"/>
      <c r="R27" s="69"/>
      <c r="S27" s="69"/>
      <c r="T27" s="69"/>
      <c r="U27" s="69"/>
      <c r="V27" s="69"/>
      <c r="W27" s="69"/>
      <c r="X27" s="69"/>
      <c r="Y27" s="69"/>
      <c r="Z27" s="69"/>
      <c r="AA27" s="69">
        <f t="shared" ref="AA27:AA39" si="6">SUM(E27:P27)</f>
        <v>7500000</v>
      </c>
      <c r="AB27" s="69">
        <f t="shared" ref="AB27:AB39" si="7">D27-AA27</f>
        <v>0</v>
      </c>
      <c r="AC27" s="80">
        <f t="shared" ref="AC27:AC39" si="8">AA27/D27*100</f>
        <v>100</v>
      </c>
      <c r="AD27" s="72" t="s">
        <v>71</v>
      </c>
    </row>
    <row r="28" spans="1:33" s="135" customFormat="1" ht="25.5">
      <c r="A28" s="68"/>
      <c r="B28" s="139" t="s">
        <v>116</v>
      </c>
      <c r="C28" s="68"/>
      <c r="D28" s="246">
        <v>700000</v>
      </c>
      <c r="E28" s="69"/>
      <c r="F28" s="69"/>
      <c r="G28" s="69"/>
      <c r="H28" s="69"/>
      <c r="I28" s="69"/>
      <c r="J28" s="69"/>
      <c r="K28" s="69"/>
      <c r="L28" s="69"/>
      <c r="M28" s="69"/>
      <c r="N28" s="69"/>
      <c r="O28" s="69"/>
      <c r="P28" s="69"/>
      <c r="Q28" s="69"/>
      <c r="R28" s="69"/>
      <c r="S28" s="69"/>
      <c r="T28" s="69"/>
      <c r="U28" s="69"/>
      <c r="V28" s="69"/>
      <c r="W28" s="69"/>
      <c r="X28" s="69"/>
      <c r="Y28" s="69"/>
      <c r="Z28" s="69"/>
      <c r="AA28" s="69">
        <f t="shared" si="6"/>
        <v>0</v>
      </c>
      <c r="AB28" s="69">
        <f t="shared" si="7"/>
        <v>700000</v>
      </c>
      <c r="AC28" s="80">
        <f t="shared" si="8"/>
        <v>0</v>
      </c>
      <c r="AD28" s="72" t="s">
        <v>71</v>
      </c>
    </row>
    <row r="29" spans="1:33" s="135" customFormat="1" ht="25.5">
      <c r="A29" s="68"/>
      <c r="B29" s="139" t="s">
        <v>117</v>
      </c>
      <c r="C29" s="68"/>
      <c r="D29" s="69">
        <v>5088000</v>
      </c>
      <c r="E29" s="69"/>
      <c r="F29" s="69"/>
      <c r="G29" s="69"/>
      <c r="H29" s="69"/>
      <c r="I29" s="69"/>
      <c r="J29" s="69"/>
      <c r="K29" s="69"/>
      <c r="L29" s="69">
        <v>5070000</v>
      </c>
      <c r="M29" s="69"/>
      <c r="N29" s="69"/>
      <c r="O29" s="69"/>
      <c r="P29" s="69"/>
      <c r="Q29" s="69"/>
      <c r="R29" s="69"/>
      <c r="S29" s="69"/>
      <c r="T29" s="69"/>
      <c r="U29" s="69"/>
      <c r="V29" s="69"/>
      <c r="W29" s="69"/>
      <c r="X29" s="69"/>
      <c r="Y29" s="69"/>
      <c r="Z29" s="69"/>
      <c r="AA29" s="69">
        <f t="shared" si="6"/>
        <v>5070000</v>
      </c>
      <c r="AB29" s="69">
        <f t="shared" si="7"/>
        <v>18000</v>
      </c>
      <c r="AC29" s="80">
        <f t="shared" si="8"/>
        <v>99.646226415094347</v>
      </c>
      <c r="AD29" s="72" t="s">
        <v>71</v>
      </c>
    </row>
    <row r="30" spans="1:33" s="131" customFormat="1" ht="25.5">
      <c r="A30" s="68"/>
      <c r="B30" s="139" t="s">
        <v>118</v>
      </c>
      <c r="C30" s="68"/>
      <c r="D30" s="69">
        <v>200000</v>
      </c>
      <c r="E30" s="69"/>
      <c r="F30" s="69"/>
      <c r="G30" s="69"/>
      <c r="H30" s="69"/>
      <c r="I30" s="69"/>
      <c r="J30" s="69"/>
      <c r="K30" s="69"/>
      <c r="L30" s="69"/>
      <c r="M30" s="69"/>
      <c r="N30" s="69"/>
      <c r="O30" s="69"/>
      <c r="P30" s="69"/>
      <c r="Q30" s="69"/>
      <c r="R30" s="78"/>
      <c r="S30" s="69"/>
      <c r="T30" s="69"/>
      <c r="U30" s="69"/>
      <c r="V30" s="79"/>
      <c r="W30" s="79"/>
      <c r="X30" s="79"/>
      <c r="Y30" s="141"/>
      <c r="Z30" s="79"/>
      <c r="AA30" s="69">
        <f t="shared" si="6"/>
        <v>0</v>
      </c>
      <c r="AB30" s="69">
        <f t="shared" si="7"/>
        <v>200000</v>
      </c>
      <c r="AC30" s="80">
        <f t="shared" si="8"/>
        <v>0</v>
      </c>
      <c r="AD30" s="72" t="s">
        <v>71</v>
      </c>
    </row>
    <row r="31" spans="1:33" s="131" customFormat="1" ht="12.75">
      <c r="A31" s="68"/>
      <c r="B31" s="139" t="s">
        <v>119</v>
      </c>
      <c r="C31" s="68"/>
      <c r="D31" s="69">
        <v>1200000</v>
      </c>
      <c r="E31" s="69"/>
      <c r="F31" s="69"/>
      <c r="G31" s="69"/>
      <c r="H31" s="69"/>
      <c r="I31" s="69"/>
      <c r="J31" s="69">
        <v>651500</v>
      </c>
      <c r="K31" s="69"/>
      <c r="L31" s="69"/>
      <c r="M31" s="69"/>
      <c r="N31" s="69"/>
      <c r="O31" s="69"/>
      <c r="P31" s="69"/>
      <c r="Q31" s="69"/>
      <c r="R31" s="78"/>
      <c r="S31" s="69"/>
      <c r="T31" s="69"/>
      <c r="U31" s="69"/>
      <c r="V31" s="79"/>
      <c r="W31" s="79"/>
      <c r="X31" s="79"/>
      <c r="Y31" s="141"/>
      <c r="Z31" s="79"/>
      <c r="AA31" s="69">
        <f t="shared" si="6"/>
        <v>651500</v>
      </c>
      <c r="AB31" s="69">
        <f t="shared" si="7"/>
        <v>548500</v>
      </c>
      <c r="AC31" s="80">
        <f t="shared" si="8"/>
        <v>54.291666666666671</v>
      </c>
      <c r="AD31" s="72" t="s">
        <v>71</v>
      </c>
    </row>
    <row r="32" spans="1:33" s="131" customFormat="1" ht="12.75">
      <c r="A32" s="68"/>
      <c r="B32" s="139" t="s">
        <v>120</v>
      </c>
      <c r="C32" s="68"/>
      <c r="D32" s="69">
        <v>450000</v>
      </c>
      <c r="E32" s="69"/>
      <c r="F32" s="69"/>
      <c r="G32" s="69"/>
      <c r="H32" s="69"/>
      <c r="I32" s="69"/>
      <c r="J32" s="69"/>
      <c r="K32" s="69"/>
      <c r="L32" s="69"/>
      <c r="M32" s="69">
        <v>450000</v>
      </c>
      <c r="N32" s="69"/>
      <c r="O32" s="69"/>
      <c r="P32" s="69"/>
      <c r="Q32" s="69"/>
      <c r="R32" s="78"/>
      <c r="S32" s="69"/>
      <c r="T32" s="69"/>
      <c r="U32" s="69"/>
      <c r="V32" s="79"/>
      <c r="W32" s="79"/>
      <c r="X32" s="79"/>
      <c r="Y32" s="141"/>
      <c r="Z32" s="79"/>
      <c r="AA32" s="69">
        <f t="shared" si="6"/>
        <v>450000</v>
      </c>
      <c r="AB32" s="69">
        <f t="shared" si="7"/>
        <v>0</v>
      </c>
      <c r="AC32" s="80">
        <f t="shared" si="8"/>
        <v>100</v>
      </c>
      <c r="AD32" s="72" t="s">
        <v>71</v>
      </c>
    </row>
    <row r="33" spans="1:30" s="131" customFormat="1" ht="12.75">
      <c r="A33" s="68"/>
      <c r="B33" s="139" t="s">
        <v>121</v>
      </c>
      <c r="C33" s="68"/>
      <c r="D33" s="69">
        <v>3180000</v>
      </c>
      <c r="E33" s="69"/>
      <c r="F33" s="69"/>
      <c r="G33" s="69"/>
      <c r="H33" s="69"/>
      <c r="I33" s="69"/>
      <c r="J33" s="69"/>
      <c r="K33" s="69"/>
      <c r="L33" s="69"/>
      <c r="M33" s="69"/>
      <c r="N33" s="69"/>
      <c r="O33" s="69"/>
      <c r="P33" s="69"/>
      <c r="Q33" s="69"/>
      <c r="R33" s="78"/>
      <c r="S33" s="69"/>
      <c r="T33" s="69"/>
      <c r="U33" s="69"/>
      <c r="V33" s="79"/>
      <c r="W33" s="79"/>
      <c r="X33" s="79"/>
      <c r="Y33" s="141"/>
      <c r="Z33" s="79"/>
      <c r="AA33" s="69">
        <f t="shared" si="6"/>
        <v>0</v>
      </c>
      <c r="AB33" s="69">
        <f t="shared" si="7"/>
        <v>3180000</v>
      </c>
      <c r="AC33" s="80">
        <f t="shared" si="8"/>
        <v>0</v>
      </c>
      <c r="AD33" s="72" t="s">
        <v>71</v>
      </c>
    </row>
    <row r="34" spans="1:30" s="131" customFormat="1" ht="25.5">
      <c r="A34" s="68"/>
      <c r="B34" s="139" t="s">
        <v>122</v>
      </c>
      <c r="C34" s="68"/>
      <c r="D34" s="69">
        <v>8000000</v>
      </c>
      <c r="E34" s="69"/>
      <c r="F34" s="69"/>
      <c r="G34" s="69"/>
      <c r="H34" s="69"/>
      <c r="I34" s="69"/>
      <c r="J34" s="69"/>
      <c r="K34" s="69"/>
      <c r="L34" s="69"/>
      <c r="M34" s="69"/>
      <c r="N34" s="69"/>
      <c r="O34" s="69"/>
      <c r="P34" s="69"/>
      <c r="Q34" s="69"/>
      <c r="R34" s="78"/>
      <c r="S34" s="69"/>
      <c r="T34" s="69"/>
      <c r="U34" s="69"/>
      <c r="V34" s="79"/>
      <c r="W34" s="79"/>
      <c r="X34" s="79"/>
      <c r="Y34" s="141"/>
      <c r="Z34" s="79"/>
      <c r="AA34" s="69">
        <f t="shared" si="6"/>
        <v>0</v>
      </c>
      <c r="AB34" s="69">
        <f t="shared" si="7"/>
        <v>8000000</v>
      </c>
      <c r="AC34" s="80">
        <f t="shared" si="8"/>
        <v>0</v>
      </c>
      <c r="AD34" s="72" t="s">
        <v>71</v>
      </c>
    </row>
    <row r="35" spans="1:30" s="131" customFormat="1" ht="25.5">
      <c r="A35" s="68"/>
      <c r="B35" s="139" t="s">
        <v>124</v>
      </c>
      <c r="C35" s="68"/>
      <c r="D35" s="69">
        <v>3180000</v>
      </c>
      <c r="E35" s="69"/>
      <c r="F35" s="69"/>
      <c r="G35" s="69"/>
      <c r="H35" s="69"/>
      <c r="I35" s="69"/>
      <c r="J35" s="69"/>
      <c r="K35" s="69"/>
      <c r="L35" s="69"/>
      <c r="M35" s="69"/>
      <c r="N35" s="69"/>
      <c r="O35" s="69"/>
      <c r="P35" s="69"/>
      <c r="Q35" s="69"/>
      <c r="R35" s="78"/>
      <c r="S35" s="69"/>
      <c r="T35" s="69"/>
      <c r="U35" s="69"/>
      <c r="V35" s="79"/>
      <c r="W35" s="79"/>
      <c r="X35" s="79"/>
      <c r="Y35" s="141"/>
      <c r="Z35" s="79"/>
      <c r="AA35" s="69">
        <f t="shared" si="6"/>
        <v>0</v>
      </c>
      <c r="AB35" s="69">
        <f t="shared" si="7"/>
        <v>3180000</v>
      </c>
      <c r="AC35" s="80">
        <f t="shared" si="8"/>
        <v>0</v>
      </c>
      <c r="AD35" s="72" t="s">
        <v>71</v>
      </c>
    </row>
    <row r="36" spans="1:30" s="131" customFormat="1" ht="25.5">
      <c r="A36" s="68"/>
      <c r="B36" s="139" t="s">
        <v>125</v>
      </c>
      <c r="C36" s="68"/>
      <c r="D36" s="69">
        <v>3180000</v>
      </c>
      <c r="E36" s="69"/>
      <c r="F36" s="69"/>
      <c r="G36" s="69"/>
      <c r="H36" s="69"/>
      <c r="I36" s="69"/>
      <c r="J36" s="69"/>
      <c r="K36" s="69"/>
      <c r="L36" s="69"/>
      <c r="M36" s="69"/>
      <c r="N36" s="69"/>
      <c r="O36" s="69"/>
      <c r="P36" s="69"/>
      <c r="Q36" s="69"/>
      <c r="R36" s="78"/>
      <c r="S36" s="69"/>
      <c r="T36" s="69"/>
      <c r="U36" s="69"/>
      <c r="V36" s="79"/>
      <c r="W36" s="79"/>
      <c r="X36" s="79"/>
      <c r="Y36" s="141"/>
      <c r="Z36" s="79"/>
      <c r="AA36" s="69"/>
      <c r="AB36" s="69"/>
      <c r="AC36" s="80"/>
      <c r="AD36" s="72"/>
    </row>
    <row r="37" spans="1:30" s="131" customFormat="1" ht="25.5">
      <c r="A37" s="68"/>
      <c r="B37" s="139" t="s">
        <v>282</v>
      </c>
      <c r="C37" s="68"/>
      <c r="D37" s="69">
        <v>51000000</v>
      </c>
      <c r="E37" s="69"/>
      <c r="F37" s="69"/>
      <c r="G37" s="69"/>
      <c r="H37" s="69"/>
      <c r="I37" s="69"/>
      <c r="J37" s="69"/>
      <c r="K37" s="69"/>
      <c r="L37" s="69"/>
      <c r="M37" s="69"/>
      <c r="N37" s="69"/>
      <c r="O37" s="69"/>
      <c r="P37" s="69"/>
      <c r="Q37" s="69"/>
      <c r="R37" s="78"/>
      <c r="S37" s="69"/>
      <c r="T37" s="69"/>
      <c r="U37" s="69"/>
      <c r="V37" s="79"/>
      <c r="W37" s="79"/>
      <c r="X37" s="79"/>
      <c r="Y37" s="141"/>
      <c r="Z37" s="79"/>
      <c r="AB37" s="69">
        <f>D37-AA38</f>
        <v>51000000</v>
      </c>
      <c r="AC37" s="80">
        <f>AA38/D37*100</f>
        <v>0</v>
      </c>
      <c r="AD37" s="72" t="s">
        <v>71</v>
      </c>
    </row>
    <row r="38" spans="1:30" s="131" customFormat="1" ht="38.25">
      <c r="A38" s="68"/>
      <c r="B38" s="139" t="s">
        <v>283</v>
      </c>
      <c r="C38" s="68"/>
      <c r="D38" s="69">
        <v>25500000</v>
      </c>
      <c r="E38" s="69"/>
      <c r="F38" s="69"/>
      <c r="G38" s="69"/>
      <c r="H38" s="69"/>
      <c r="I38" s="69"/>
      <c r="J38" s="69"/>
      <c r="K38" s="69"/>
      <c r="L38" s="69"/>
      <c r="M38" s="69"/>
      <c r="N38" s="69"/>
      <c r="O38" s="69"/>
      <c r="P38" s="69"/>
      <c r="Q38" s="69"/>
      <c r="R38" s="78"/>
      <c r="S38" s="69"/>
      <c r="T38" s="69"/>
      <c r="U38" s="69"/>
      <c r="V38" s="79"/>
      <c r="W38" s="79"/>
      <c r="X38" s="79"/>
      <c r="Y38" s="141"/>
      <c r="Z38" s="79"/>
      <c r="AA38" s="69">
        <f>SUM(E37:P37)</f>
        <v>0</v>
      </c>
      <c r="AB38" s="69">
        <f>D38-AA39</f>
        <v>25500000</v>
      </c>
      <c r="AC38" s="80">
        <f>AA39/D38*100</f>
        <v>0</v>
      </c>
      <c r="AD38" s="72" t="s">
        <v>71</v>
      </c>
    </row>
    <row r="39" spans="1:30" s="131" customFormat="1" ht="12.75">
      <c r="A39" s="68"/>
      <c r="B39" s="144" t="s">
        <v>132</v>
      </c>
      <c r="C39" s="68"/>
      <c r="D39" s="69">
        <v>3180000</v>
      </c>
      <c r="E39" s="69"/>
      <c r="F39" s="69"/>
      <c r="G39" s="69"/>
      <c r="H39" s="69"/>
      <c r="I39" s="69"/>
      <c r="J39" s="69"/>
      <c r="K39" s="69"/>
      <c r="L39" s="69"/>
      <c r="M39" s="69"/>
      <c r="N39" s="69"/>
      <c r="O39" s="69"/>
      <c r="P39" s="69"/>
      <c r="Q39" s="69"/>
      <c r="R39" s="78"/>
      <c r="S39" s="69"/>
      <c r="T39" s="69"/>
      <c r="U39" s="69"/>
      <c r="V39" s="79"/>
      <c r="W39" s="79"/>
      <c r="X39" s="79"/>
      <c r="Y39" s="141"/>
      <c r="Z39" s="79"/>
      <c r="AA39" s="69">
        <f t="shared" si="6"/>
        <v>0</v>
      </c>
      <c r="AB39" s="69">
        <f t="shared" si="7"/>
        <v>3180000</v>
      </c>
      <c r="AC39" s="80">
        <f t="shared" si="8"/>
        <v>0</v>
      </c>
      <c r="AD39" s="72" t="s">
        <v>71</v>
      </c>
    </row>
    <row r="40" spans="1:30" s="131" customFormat="1" ht="12.75">
      <c r="A40" s="68"/>
      <c r="B40" s="77"/>
      <c r="C40" s="68"/>
      <c r="D40" s="69"/>
      <c r="E40" s="69"/>
      <c r="F40" s="69"/>
      <c r="G40" s="69"/>
      <c r="H40" s="69"/>
      <c r="I40" s="69"/>
      <c r="J40" s="69"/>
      <c r="K40" s="69"/>
      <c r="L40" s="69"/>
      <c r="M40" s="69"/>
      <c r="N40" s="69"/>
      <c r="O40" s="69"/>
      <c r="P40" s="69"/>
      <c r="Q40" s="69"/>
      <c r="R40" s="78"/>
      <c r="S40" s="69"/>
      <c r="T40" s="69"/>
      <c r="U40" s="69"/>
      <c r="V40" s="79"/>
      <c r="W40" s="79"/>
      <c r="X40" s="79"/>
      <c r="Y40" s="141"/>
      <c r="Z40" s="79"/>
      <c r="AA40" s="75"/>
      <c r="AB40" s="75"/>
      <c r="AC40" s="80"/>
      <c r="AD40" s="72"/>
    </row>
    <row r="41" spans="1:30" s="135" customFormat="1" ht="12.75">
      <c r="A41" s="145">
        <v>525115</v>
      </c>
      <c r="B41" s="146" t="s">
        <v>76</v>
      </c>
      <c r="C41" s="145"/>
      <c r="D41" s="147">
        <f t="shared" ref="D41:AA41" si="9">SUM(D43:D51)</f>
        <v>75500000</v>
      </c>
      <c r="E41" s="147">
        <f t="shared" si="9"/>
        <v>0</v>
      </c>
      <c r="F41" s="147">
        <f t="shared" si="9"/>
        <v>9924400</v>
      </c>
      <c r="G41" s="147">
        <f t="shared" si="9"/>
        <v>6848800</v>
      </c>
      <c r="H41" s="147">
        <f t="shared" si="9"/>
        <v>0</v>
      </c>
      <c r="I41" s="147">
        <f t="shared" si="9"/>
        <v>0</v>
      </c>
      <c r="J41" s="147">
        <f t="shared" si="9"/>
        <v>0</v>
      </c>
      <c r="K41" s="147">
        <f t="shared" si="9"/>
        <v>0</v>
      </c>
      <c r="L41" s="147">
        <f t="shared" si="9"/>
        <v>0</v>
      </c>
      <c r="M41" s="147">
        <f t="shared" si="9"/>
        <v>0</v>
      </c>
      <c r="N41" s="147">
        <f t="shared" si="9"/>
        <v>0</v>
      </c>
      <c r="O41" s="147">
        <f t="shared" si="9"/>
        <v>15100000</v>
      </c>
      <c r="P41" s="147">
        <f t="shared" si="9"/>
        <v>0</v>
      </c>
      <c r="Q41" s="147">
        <f t="shared" si="9"/>
        <v>0</v>
      </c>
      <c r="R41" s="147">
        <f t="shared" si="9"/>
        <v>0</v>
      </c>
      <c r="S41" s="147">
        <f t="shared" si="9"/>
        <v>0</v>
      </c>
      <c r="T41" s="147">
        <f t="shared" si="9"/>
        <v>0</v>
      </c>
      <c r="U41" s="147">
        <f t="shared" si="9"/>
        <v>0</v>
      </c>
      <c r="V41" s="147">
        <f t="shared" si="9"/>
        <v>0</v>
      </c>
      <c r="W41" s="147">
        <f t="shared" si="9"/>
        <v>0</v>
      </c>
      <c r="X41" s="147">
        <f t="shared" si="9"/>
        <v>0</v>
      </c>
      <c r="Y41" s="147">
        <f t="shared" si="9"/>
        <v>0</v>
      </c>
      <c r="Z41" s="147">
        <f t="shared" si="9"/>
        <v>0</v>
      </c>
      <c r="AA41" s="147">
        <f t="shared" si="9"/>
        <v>31373200</v>
      </c>
      <c r="AB41" s="100">
        <f>D41-AA41</f>
        <v>44126800</v>
      </c>
      <c r="AC41" s="71">
        <f>AA41/D41*100</f>
        <v>41.553907284768208</v>
      </c>
      <c r="AD41" s="94" t="s">
        <v>71</v>
      </c>
    </row>
    <row r="42" spans="1:30" s="131" customFormat="1" ht="12.75">
      <c r="A42" s="73"/>
      <c r="B42" s="90" t="s">
        <v>134</v>
      </c>
      <c r="C42" s="73"/>
      <c r="D42" s="137"/>
      <c r="E42" s="69"/>
      <c r="F42" s="69"/>
      <c r="G42" s="69"/>
      <c r="H42" s="69"/>
      <c r="I42" s="69"/>
      <c r="J42" s="69"/>
      <c r="K42" s="69"/>
      <c r="L42" s="69"/>
      <c r="M42" s="69"/>
      <c r="N42" s="69"/>
      <c r="O42" s="69"/>
      <c r="P42" s="69"/>
      <c r="Q42" s="69"/>
      <c r="R42" s="69"/>
      <c r="S42" s="69"/>
      <c r="T42" s="69"/>
      <c r="U42" s="69"/>
      <c r="V42" s="69"/>
      <c r="W42" s="69"/>
      <c r="X42" s="69"/>
      <c r="Y42" s="69"/>
      <c r="Z42" s="69"/>
      <c r="AA42" s="69"/>
      <c r="AB42" s="75"/>
      <c r="AC42" s="71"/>
      <c r="AD42" s="72"/>
    </row>
    <row r="43" spans="1:30" s="131" customFormat="1" ht="25.5">
      <c r="A43" s="73"/>
      <c r="B43" s="148" t="s">
        <v>135</v>
      </c>
      <c r="C43" s="73"/>
      <c r="D43" s="69">
        <v>6000000</v>
      </c>
      <c r="E43" s="69"/>
      <c r="F43" s="69">
        <f>650000+650000+300000+1100000+1100000+600000</f>
        <v>4400000</v>
      </c>
      <c r="G43" s="69">
        <v>1750000</v>
      </c>
      <c r="H43" s="69"/>
      <c r="I43" s="69"/>
      <c r="J43" s="69"/>
      <c r="K43" s="69"/>
      <c r="L43" s="69"/>
      <c r="M43" s="69"/>
      <c r="N43" s="69"/>
      <c r="O43" s="69"/>
      <c r="P43" s="69"/>
      <c r="Q43" s="69"/>
      <c r="R43" s="69"/>
      <c r="S43" s="69"/>
      <c r="T43" s="69"/>
      <c r="U43" s="69"/>
      <c r="V43" s="69"/>
      <c r="W43" s="69"/>
      <c r="X43" s="69"/>
      <c r="Y43" s="69"/>
      <c r="Z43" s="69"/>
      <c r="AA43" s="69">
        <v>6000000</v>
      </c>
      <c r="AB43" s="75">
        <f>D43-AA43</f>
        <v>0</v>
      </c>
      <c r="AC43" s="80">
        <f>AA43/D43*100</f>
        <v>100</v>
      </c>
      <c r="AD43" s="94" t="s">
        <v>71</v>
      </c>
    </row>
    <row r="44" spans="1:30" s="131" customFormat="1" ht="25.5">
      <c r="A44" s="73"/>
      <c r="B44" s="138" t="s">
        <v>136</v>
      </c>
      <c r="C44" s="73"/>
      <c r="D44" s="69">
        <v>4000000</v>
      </c>
      <c r="E44" s="69"/>
      <c r="F44" s="69">
        <v>3674400</v>
      </c>
      <c r="G44" s="69">
        <f>1150000+500000</f>
        <v>1650000</v>
      </c>
      <c r="H44" s="69"/>
      <c r="I44" s="69"/>
      <c r="J44" s="69"/>
      <c r="K44" s="69"/>
      <c r="L44" s="69"/>
      <c r="M44" s="69"/>
      <c r="N44" s="69"/>
      <c r="O44" s="69"/>
      <c r="P44" s="69"/>
      <c r="Q44" s="69"/>
      <c r="R44" s="69"/>
      <c r="S44" s="69"/>
      <c r="T44" s="69"/>
      <c r="U44" s="69"/>
      <c r="V44" s="69"/>
      <c r="W44" s="69"/>
      <c r="X44" s="69"/>
      <c r="Y44" s="69"/>
      <c r="Z44" s="69"/>
      <c r="AA44" s="69">
        <v>4000000</v>
      </c>
      <c r="AB44" s="75">
        <f>D44-AA44</f>
        <v>0</v>
      </c>
      <c r="AC44" s="80">
        <f>AA44/D44*100</f>
        <v>100</v>
      </c>
      <c r="AD44" s="94" t="s">
        <v>71</v>
      </c>
    </row>
    <row r="45" spans="1:30" s="131" customFormat="1" ht="25.5">
      <c r="A45" s="73"/>
      <c r="B45" s="138" t="s">
        <v>137</v>
      </c>
      <c r="C45" s="73"/>
      <c r="D45" s="69">
        <v>8000000</v>
      </c>
      <c r="E45" s="69"/>
      <c r="F45" s="69">
        <v>1850000</v>
      </c>
      <c r="G45" s="69">
        <v>3448800</v>
      </c>
      <c r="H45" s="69"/>
      <c r="I45" s="69"/>
      <c r="J45" s="69"/>
      <c r="K45" s="69"/>
      <c r="L45" s="69"/>
      <c r="M45" s="69"/>
      <c r="N45" s="69"/>
      <c r="O45" s="69"/>
      <c r="P45" s="69"/>
      <c r="Q45" s="69"/>
      <c r="R45" s="69"/>
      <c r="S45" s="69"/>
      <c r="T45" s="69"/>
      <c r="U45" s="69"/>
      <c r="V45" s="69"/>
      <c r="W45" s="69"/>
      <c r="X45" s="69"/>
      <c r="Y45" s="69"/>
      <c r="Z45" s="69"/>
      <c r="AA45" s="69">
        <v>6273200</v>
      </c>
      <c r="AB45" s="75">
        <f>D45-AA45</f>
        <v>1726800</v>
      </c>
      <c r="AC45" s="80">
        <f>AA45/D45*100</f>
        <v>78.415000000000006</v>
      </c>
      <c r="AD45" s="94" t="s">
        <v>71</v>
      </c>
    </row>
    <row r="46" spans="1:30" s="131" customFormat="1" ht="38.25">
      <c r="A46" s="73"/>
      <c r="B46" s="138" t="s">
        <v>284</v>
      </c>
      <c r="C46" s="73"/>
      <c r="D46" s="69">
        <v>6000000</v>
      </c>
      <c r="E46" s="69"/>
      <c r="F46" s="69"/>
      <c r="G46" s="69"/>
      <c r="H46" s="69"/>
      <c r="I46" s="69"/>
      <c r="J46" s="69"/>
      <c r="K46" s="69"/>
      <c r="L46" s="69"/>
      <c r="M46" s="69"/>
      <c r="N46" s="69"/>
      <c r="O46" s="69">
        <v>6600000</v>
      </c>
      <c r="P46" s="69"/>
      <c r="Q46" s="69"/>
      <c r="R46" s="69"/>
      <c r="S46" s="69"/>
      <c r="T46" s="69"/>
      <c r="U46" s="69"/>
      <c r="V46" s="69"/>
      <c r="W46" s="69"/>
      <c r="X46" s="69"/>
      <c r="Y46" s="69"/>
      <c r="Z46" s="69"/>
      <c r="AA46" s="69">
        <f t="shared" ref="AA46:AA51" si="10">SUM(E46:P46)</f>
        <v>6600000</v>
      </c>
      <c r="AB46" s="75">
        <f t="shared" ref="AB46:AB51" si="11">D46-AA46</f>
        <v>-600000</v>
      </c>
      <c r="AC46" s="80">
        <f t="shared" ref="AC46:AC51" si="12">AA46/D46*100</f>
        <v>110.00000000000001</v>
      </c>
      <c r="AD46" s="94" t="s">
        <v>71</v>
      </c>
    </row>
    <row r="47" spans="1:30" s="131" customFormat="1" ht="38.25">
      <c r="A47" s="73"/>
      <c r="B47" s="138" t="s">
        <v>285</v>
      </c>
      <c r="C47" s="73"/>
      <c r="D47" s="69">
        <v>9000000</v>
      </c>
      <c r="E47" s="69"/>
      <c r="F47" s="69"/>
      <c r="G47" s="69"/>
      <c r="H47" s="69"/>
      <c r="I47" s="69"/>
      <c r="J47" s="69"/>
      <c r="K47" s="69"/>
      <c r="L47" s="69"/>
      <c r="M47" s="69"/>
      <c r="N47" s="69"/>
      <c r="O47" s="69">
        <v>7000000</v>
      </c>
      <c r="P47" s="69"/>
      <c r="Q47" s="69"/>
      <c r="R47" s="69"/>
      <c r="S47" s="69"/>
      <c r="T47" s="69"/>
      <c r="U47" s="69"/>
      <c r="V47" s="69"/>
      <c r="W47" s="69"/>
      <c r="X47" s="69"/>
      <c r="Y47" s="69"/>
      <c r="Z47" s="69"/>
      <c r="AA47" s="69">
        <f t="shared" si="10"/>
        <v>7000000</v>
      </c>
      <c r="AB47" s="75">
        <f t="shared" si="11"/>
        <v>2000000</v>
      </c>
      <c r="AC47" s="80">
        <f t="shared" si="12"/>
        <v>77.777777777777786</v>
      </c>
      <c r="AD47" s="94" t="s">
        <v>71</v>
      </c>
    </row>
    <row r="48" spans="1:30" s="131" customFormat="1" ht="25.5">
      <c r="A48" s="73"/>
      <c r="B48" s="138" t="s">
        <v>286</v>
      </c>
      <c r="C48" s="73"/>
      <c r="D48" s="69">
        <v>12000000</v>
      </c>
      <c r="E48" s="69"/>
      <c r="F48" s="69"/>
      <c r="G48" s="69"/>
      <c r="H48" s="69"/>
      <c r="I48" s="69"/>
      <c r="J48" s="69"/>
      <c r="K48" s="69"/>
      <c r="L48" s="69"/>
      <c r="M48" s="69"/>
      <c r="N48" s="69"/>
      <c r="O48" s="69">
        <v>800000</v>
      </c>
      <c r="P48" s="69"/>
      <c r="Q48" s="69"/>
      <c r="R48" s="69"/>
      <c r="S48" s="69"/>
      <c r="T48" s="69"/>
      <c r="U48" s="69"/>
      <c r="V48" s="69"/>
      <c r="W48" s="69"/>
      <c r="X48" s="69"/>
      <c r="Y48" s="69"/>
      <c r="Z48" s="69"/>
      <c r="AA48" s="69">
        <f t="shared" si="10"/>
        <v>800000</v>
      </c>
      <c r="AB48" s="75">
        <f t="shared" si="11"/>
        <v>11200000</v>
      </c>
      <c r="AC48" s="80">
        <f t="shared" si="12"/>
        <v>6.666666666666667</v>
      </c>
      <c r="AD48" s="94" t="s">
        <v>71</v>
      </c>
    </row>
    <row r="49" spans="1:30" s="131" customFormat="1" ht="25.5">
      <c r="A49" s="73"/>
      <c r="B49" s="138" t="s">
        <v>287</v>
      </c>
      <c r="C49" s="73"/>
      <c r="D49" s="69">
        <v>18000000</v>
      </c>
      <c r="E49" s="69"/>
      <c r="F49" s="69"/>
      <c r="G49" s="69"/>
      <c r="H49" s="69"/>
      <c r="I49" s="69"/>
      <c r="J49" s="69"/>
      <c r="K49" s="69"/>
      <c r="L49" s="69"/>
      <c r="M49" s="69"/>
      <c r="N49" s="69"/>
      <c r="O49" s="69">
        <v>700000</v>
      </c>
      <c r="P49" s="69"/>
      <c r="Q49" s="69"/>
      <c r="R49" s="69"/>
      <c r="S49" s="69"/>
      <c r="T49" s="69"/>
      <c r="U49" s="69"/>
      <c r="V49" s="69"/>
      <c r="W49" s="69"/>
      <c r="X49" s="69"/>
      <c r="Y49" s="69"/>
      <c r="Z49" s="69"/>
      <c r="AA49" s="69">
        <f t="shared" si="10"/>
        <v>700000</v>
      </c>
      <c r="AB49" s="75">
        <f t="shared" si="11"/>
        <v>17300000</v>
      </c>
      <c r="AC49" s="80">
        <f t="shared" si="12"/>
        <v>3.8888888888888888</v>
      </c>
      <c r="AD49" s="94" t="s">
        <v>71</v>
      </c>
    </row>
    <row r="50" spans="1:30" s="131" customFormat="1" ht="12.75">
      <c r="A50" s="73"/>
      <c r="B50" s="138" t="s">
        <v>288</v>
      </c>
      <c r="C50" s="73"/>
      <c r="D50" s="69">
        <v>5000000</v>
      </c>
      <c r="E50" s="69"/>
      <c r="F50" s="69"/>
      <c r="G50" s="69"/>
      <c r="H50" s="69"/>
      <c r="I50" s="69"/>
      <c r="J50" s="69"/>
      <c r="K50" s="69"/>
      <c r="L50" s="69"/>
      <c r="M50" s="69"/>
      <c r="N50" s="69"/>
      <c r="O50" s="69"/>
      <c r="P50" s="69"/>
      <c r="Q50" s="69"/>
      <c r="R50" s="69"/>
      <c r="S50" s="69"/>
      <c r="T50" s="69"/>
      <c r="U50" s="69"/>
      <c r="V50" s="69"/>
      <c r="W50" s="69"/>
      <c r="X50" s="69"/>
      <c r="Y50" s="69"/>
      <c r="Z50" s="69"/>
      <c r="AA50" s="69">
        <f t="shared" si="10"/>
        <v>0</v>
      </c>
      <c r="AB50" s="75">
        <f t="shared" si="11"/>
        <v>5000000</v>
      </c>
      <c r="AC50" s="80">
        <f t="shared" si="12"/>
        <v>0</v>
      </c>
      <c r="AD50" s="94" t="s">
        <v>71</v>
      </c>
    </row>
    <row r="51" spans="1:30" s="131" customFormat="1" ht="12.75">
      <c r="A51" s="73"/>
      <c r="B51" s="138" t="s">
        <v>289</v>
      </c>
      <c r="C51" s="73"/>
      <c r="D51" s="69">
        <v>7500000</v>
      </c>
      <c r="E51" s="69"/>
      <c r="F51" s="69"/>
      <c r="G51" s="69"/>
      <c r="H51" s="69"/>
      <c r="I51" s="69"/>
      <c r="J51" s="69"/>
      <c r="K51" s="69"/>
      <c r="L51" s="69"/>
      <c r="M51" s="69"/>
      <c r="N51" s="69"/>
      <c r="O51" s="69"/>
      <c r="P51" s="69"/>
      <c r="Q51" s="69"/>
      <c r="R51" s="69"/>
      <c r="S51" s="69"/>
      <c r="T51" s="69"/>
      <c r="U51" s="69"/>
      <c r="V51" s="69"/>
      <c r="W51" s="69"/>
      <c r="X51" s="69"/>
      <c r="Y51" s="69"/>
      <c r="Z51" s="69"/>
      <c r="AA51" s="69">
        <f t="shared" si="10"/>
        <v>0</v>
      </c>
      <c r="AB51" s="75">
        <f t="shared" si="11"/>
        <v>7500000</v>
      </c>
      <c r="AC51" s="80">
        <f t="shared" si="12"/>
        <v>0</v>
      </c>
      <c r="AD51" s="94" t="s">
        <v>71</v>
      </c>
    </row>
    <row r="52" spans="1:30" s="131" customFormat="1" ht="12.75">
      <c r="A52" s="73"/>
      <c r="B52" s="77"/>
      <c r="C52" s="73"/>
      <c r="D52" s="69"/>
      <c r="E52" s="69"/>
      <c r="F52" s="69"/>
      <c r="G52" s="69"/>
      <c r="H52" s="69"/>
      <c r="I52" s="69"/>
      <c r="J52" s="69"/>
      <c r="K52" s="69"/>
      <c r="L52" s="69"/>
      <c r="M52" s="69"/>
      <c r="N52" s="69"/>
      <c r="O52" s="69"/>
      <c r="P52" s="69"/>
      <c r="Q52" s="69"/>
      <c r="R52" s="69"/>
      <c r="S52" s="69"/>
      <c r="T52" s="69"/>
      <c r="U52" s="69"/>
      <c r="V52" s="69"/>
      <c r="W52" s="69"/>
      <c r="X52" s="69"/>
      <c r="Y52" s="69"/>
      <c r="Z52" s="69"/>
      <c r="AA52" s="69"/>
      <c r="AB52" s="75"/>
      <c r="AC52" s="80"/>
      <c r="AD52" s="94"/>
    </row>
    <row r="53" spans="1:30" s="135" customFormat="1" ht="12.75">
      <c r="A53" s="60" t="s">
        <v>77</v>
      </c>
      <c r="B53" s="61" t="s">
        <v>78</v>
      </c>
      <c r="C53" s="62"/>
      <c r="D53" s="100">
        <f>D56+D67+D74+D79+D86</f>
        <v>445526000</v>
      </c>
      <c r="E53" s="81">
        <f t="shared" ref="E53:M53" si="13">E56+E67+E74+E79</f>
        <v>0</v>
      </c>
      <c r="F53" s="81">
        <f t="shared" si="13"/>
        <v>73664150</v>
      </c>
      <c r="G53" s="81">
        <f t="shared" si="13"/>
        <v>31798900</v>
      </c>
      <c r="H53" s="81">
        <f t="shared" si="13"/>
        <v>17296300</v>
      </c>
      <c r="I53" s="81">
        <f t="shared" si="13"/>
        <v>13682500</v>
      </c>
      <c r="J53" s="81">
        <f t="shared" si="13"/>
        <v>16942000</v>
      </c>
      <c r="K53" s="81">
        <f t="shared" si="13"/>
        <v>5857113</v>
      </c>
      <c r="L53" s="81">
        <f t="shared" si="13"/>
        <v>14384500</v>
      </c>
      <c r="M53" s="81">
        <f t="shared" si="13"/>
        <v>86574734</v>
      </c>
      <c r="N53" s="81">
        <f>N56+N67+N74+N79+N86</f>
        <v>8291300</v>
      </c>
      <c r="O53" s="81">
        <f t="shared" ref="O53:Z53" si="14">O56+O67+O74+O79</f>
        <v>18300000</v>
      </c>
      <c r="P53" s="81">
        <f t="shared" si="14"/>
        <v>0</v>
      </c>
      <c r="Q53" s="81" t="e">
        <f t="shared" si="14"/>
        <v>#REF!</v>
      </c>
      <c r="R53" s="81" t="e">
        <f t="shared" si="14"/>
        <v>#REF!</v>
      </c>
      <c r="S53" s="81" t="e">
        <f t="shared" si="14"/>
        <v>#REF!</v>
      </c>
      <c r="T53" s="81" t="e">
        <f t="shared" si="14"/>
        <v>#REF!</v>
      </c>
      <c r="U53" s="81" t="e">
        <f t="shared" si="14"/>
        <v>#REF!</v>
      </c>
      <c r="V53" s="81" t="e">
        <f t="shared" si="14"/>
        <v>#REF!</v>
      </c>
      <c r="W53" s="81" t="e">
        <f t="shared" si="14"/>
        <v>#REF!</v>
      </c>
      <c r="X53" s="81" t="e">
        <f t="shared" si="14"/>
        <v>#REF!</v>
      </c>
      <c r="Y53" s="81" t="e">
        <f t="shared" si="14"/>
        <v>#REF!</v>
      </c>
      <c r="Z53" s="81" t="e">
        <f t="shared" si="14"/>
        <v>#REF!</v>
      </c>
      <c r="AA53" s="81">
        <f>AA56+AA67+AA74+AA79+AA86</f>
        <v>259917497</v>
      </c>
      <c r="AB53" s="63">
        <f>D53-AA53</f>
        <v>185608503</v>
      </c>
      <c r="AC53" s="64">
        <f>AA53/D53*100</f>
        <v>58.339467730278372</v>
      </c>
      <c r="AD53" s="65" t="s">
        <v>71</v>
      </c>
    </row>
    <row r="54" spans="1:30" s="135" customFormat="1" ht="12.75">
      <c r="A54" s="92"/>
      <c r="B54" s="93"/>
      <c r="C54" s="82"/>
      <c r="D54" s="100"/>
      <c r="E54" s="83"/>
      <c r="F54" s="83"/>
      <c r="G54" s="83"/>
      <c r="H54" s="83"/>
      <c r="I54" s="83"/>
      <c r="J54" s="83"/>
      <c r="K54" s="83"/>
      <c r="L54" s="83"/>
      <c r="M54" s="83"/>
      <c r="N54" s="83"/>
      <c r="O54" s="83"/>
      <c r="P54" s="83"/>
      <c r="Q54" s="83"/>
      <c r="R54" s="83"/>
      <c r="S54" s="83"/>
      <c r="T54" s="83"/>
      <c r="U54" s="83"/>
      <c r="V54" s="83"/>
      <c r="W54" s="83"/>
      <c r="X54" s="83"/>
      <c r="Y54" s="83"/>
      <c r="Z54" s="83"/>
      <c r="AA54" s="83"/>
      <c r="AB54" s="70"/>
      <c r="AC54" s="71"/>
      <c r="AD54" s="94"/>
    </row>
    <row r="55" spans="1:30" s="131" customFormat="1" ht="12.75">
      <c r="A55" s="66" t="s">
        <v>72</v>
      </c>
      <c r="B55" s="67" t="s">
        <v>79</v>
      </c>
      <c r="C55" s="66"/>
      <c r="D55" s="100"/>
      <c r="E55" s="100"/>
      <c r="F55" s="100"/>
      <c r="G55" s="100"/>
      <c r="H55" s="100"/>
      <c r="I55" s="100"/>
      <c r="J55" s="100"/>
      <c r="K55" s="100"/>
      <c r="L55" s="100"/>
      <c r="M55" s="100"/>
      <c r="N55" s="100"/>
      <c r="O55" s="100"/>
      <c r="P55" s="100"/>
      <c r="Q55" s="100"/>
      <c r="R55" s="100"/>
      <c r="S55" s="100"/>
      <c r="T55" s="100"/>
      <c r="U55" s="100"/>
      <c r="V55" s="149"/>
      <c r="W55" s="149"/>
      <c r="X55" s="149"/>
      <c r="Y55" s="149"/>
      <c r="Z55" s="149"/>
      <c r="AA55" s="100"/>
      <c r="AB55" s="70"/>
      <c r="AC55" s="71"/>
      <c r="AD55" s="94"/>
    </row>
    <row r="56" spans="1:30" s="153" customFormat="1" ht="12.75">
      <c r="A56" s="150">
        <v>525112</v>
      </c>
      <c r="B56" s="146" t="s">
        <v>75</v>
      </c>
      <c r="C56" s="145"/>
      <c r="D56" s="147">
        <f t="shared" ref="D56:P56" si="15">SUM(D57:D65)</f>
        <v>39750000</v>
      </c>
      <c r="E56" s="147">
        <f t="shared" si="15"/>
        <v>0</v>
      </c>
      <c r="F56" s="147">
        <f t="shared" si="15"/>
        <v>3327250</v>
      </c>
      <c r="G56" s="147">
        <f t="shared" si="15"/>
        <v>972500</v>
      </c>
      <c r="H56" s="147">
        <f t="shared" si="15"/>
        <v>203000</v>
      </c>
      <c r="I56" s="147">
        <f t="shared" si="15"/>
        <v>1022500</v>
      </c>
      <c r="J56" s="147">
        <f t="shared" si="15"/>
        <v>1568500</v>
      </c>
      <c r="K56" s="147">
        <f t="shared" si="15"/>
        <v>1361200</v>
      </c>
      <c r="L56" s="147">
        <f t="shared" si="15"/>
        <v>4385000</v>
      </c>
      <c r="M56" s="147">
        <f t="shared" si="15"/>
        <v>11490808</v>
      </c>
      <c r="N56" s="147">
        <f t="shared" si="15"/>
        <v>4668800</v>
      </c>
      <c r="O56" s="147">
        <f t="shared" si="15"/>
        <v>0</v>
      </c>
      <c r="P56" s="147">
        <f t="shared" si="15"/>
        <v>0</v>
      </c>
      <c r="Q56" s="147" t="e">
        <f>#REF!+#REF!+#REF!+#REF!+#REF!+#REF!</f>
        <v>#REF!</v>
      </c>
      <c r="R56" s="147" t="e">
        <f>#REF!+#REF!+#REF!+#REF!+#REF!+#REF!</f>
        <v>#REF!</v>
      </c>
      <c r="S56" s="147" t="e">
        <f>#REF!+#REF!+#REF!+#REF!+#REF!+#REF!</f>
        <v>#REF!</v>
      </c>
      <c r="T56" s="147" t="e">
        <f>#REF!+#REF!+#REF!+#REF!+#REF!+#REF!</f>
        <v>#REF!</v>
      </c>
      <c r="U56" s="147" t="e">
        <f>#REF!+#REF!+#REF!+#REF!+#REF!+#REF!</f>
        <v>#REF!</v>
      </c>
      <c r="V56" s="147" t="e">
        <f>#REF!+#REF!+#REF!+#REF!+#REF!+#REF!</f>
        <v>#REF!</v>
      </c>
      <c r="W56" s="147" t="e">
        <f>#REF!+#REF!+#REF!+#REF!+#REF!+#REF!</f>
        <v>#REF!</v>
      </c>
      <c r="X56" s="147" t="e">
        <f>#REF!+#REF!+#REF!+#REF!+#REF!+#REF!</f>
        <v>#REF!</v>
      </c>
      <c r="Y56" s="147" t="e">
        <f>#REF!+#REF!+#REF!+#REF!+#REF!+#REF!</f>
        <v>#REF!</v>
      </c>
      <c r="Z56" s="147" t="e">
        <f>#REF!+#REF!+#REF!+#REF!+#REF!+#REF!</f>
        <v>#REF!</v>
      </c>
      <c r="AA56" s="147">
        <f>SUM(AA57:AA65)</f>
        <v>28999558</v>
      </c>
      <c r="AB56" s="147">
        <f>D56-AA56</f>
        <v>10750442</v>
      </c>
      <c r="AC56" s="151">
        <f>AA56/D56*100</f>
        <v>72.954862893081767</v>
      </c>
      <c r="AD56" s="152" t="s">
        <v>71</v>
      </c>
    </row>
    <row r="57" spans="1:30" s="135" customFormat="1" ht="12.75">
      <c r="A57" s="154"/>
      <c r="B57" s="138" t="s">
        <v>145</v>
      </c>
      <c r="C57" s="68"/>
      <c r="D57" s="69">
        <v>3025000</v>
      </c>
      <c r="E57" s="69"/>
      <c r="F57" s="69"/>
      <c r="G57" s="69">
        <v>135500</v>
      </c>
      <c r="H57" s="69"/>
      <c r="I57" s="69"/>
      <c r="J57" s="69"/>
      <c r="K57" s="69"/>
      <c r="L57" s="69"/>
      <c r="M57" s="69"/>
      <c r="N57" s="69"/>
      <c r="O57" s="69"/>
      <c r="P57" s="69"/>
      <c r="Q57" s="69"/>
      <c r="R57" s="69"/>
      <c r="S57" s="69"/>
      <c r="T57" s="69"/>
      <c r="U57" s="69"/>
      <c r="V57" s="69"/>
      <c r="W57" s="69"/>
      <c r="X57" s="69"/>
      <c r="Y57" s="69"/>
      <c r="Z57" s="69"/>
      <c r="AA57" s="69">
        <f>SUM(E57:P57)</f>
        <v>135500</v>
      </c>
      <c r="AB57" s="69">
        <f>D57-AA57</f>
        <v>2889500</v>
      </c>
      <c r="AC57" s="80">
        <f t="shared" ref="AC57:AC65" si="16">AA57/D57*100</f>
        <v>4.4793388429752063</v>
      </c>
      <c r="AD57" s="72" t="s">
        <v>71</v>
      </c>
    </row>
    <row r="58" spans="1:30" s="135" customFormat="1" ht="12.75">
      <c r="A58" s="154"/>
      <c r="B58" s="138" t="s">
        <v>146</v>
      </c>
      <c r="C58" s="68"/>
      <c r="D58" s="69">
        <v>5600000</v>
      </c>
      <c r="E58" s="69"/>
      <c r="F58" s="69">
        <f>200000+375000+225000</f>
        <v>800000</v>
      </c>
      <c r="G58" s="69">
        <v>525000</v>
      </c>
      <c r="H58" s="69"/>
      <c r="I58" s="69"/>
      <c r="J58" s="69"/>
      <c r="K58" s="69"/>
      <c r="L58" s="69"/>
      <c r="M58" s="69">
        <v>4252000</v>
      </c>
      <c r="N58" s="69"/>
      <c r="O58" s="69"/>
      <c r="P58" s="69"/>
      <c r="Q58" s="69"/>
      <c r="R58" s="69"/>
      <c r="S58" s="69"/>
      <c r="T58" s="69"/>
      <c r="U58" s="69"/>
      <c r="V58" s="69"/>
      <c r="W58" s="69"/>
      <c r="X58" s="69"/>
      <c r="Y58" s="69"/>
      <c r="Z58" s="69"/>
      <c r="AA58" s="69">
        <f t="shared" ref="AA58:AA65" si="17">SUM(E58:P58)</f>
        <v>5577000</v>
      </c>
      <c r="AB58" s="69">
        <f>D58-AA58</f>
        <v>23000</v>
      </c>
      <c r="AC58" s="80">
        <f t="shared" si="16"/>
        <v>99.589285714285708</v>
      </c>
      <c r="AD58" s="72" t="s">
        <v>71</v>
      </c>
    </row>
    <row r="59" spans="1:30" s="135" customFormat="1" ht="12.75">
      <c r="A59" s="154"/>
      <c r="B59" s="138" t="s">
        <v>147</v>
      </c>
      <c r="C59" s="68"/>
      <c r="D59" s="69">
        <v>5460000</v>
      </c>
      <c r="E59" s="69"/>
      <c r="F59" s="69"/>
      <c r="G59" s="69"/>
      <c r="H59" s="69">
        <v>203000</v>
      </c>
      <c r="I59" s="69"/>
      <c r="J59" s="69">
        <v>570400</v>
      </c>
      <c r="K59" s="69">
        <v>216700</v>
      </c>
      <c r="L59" s="69"/>
      <c r="M59" s="69">
        <f>513008+360000</f>
        <v>873008</v>
      </c>
      <c r="N59" s="69"/>
      <c r="O59" s="69"/>
      <c r="P59" s="69"/>
      <c r="Q59" s="69"/>
      <c r="R59" s="69"/>
      <c r="S59" s="69"/>
      <c r="T59" s="69"/>
      <c r="U59" s="69"/>
      <c r="V59" s="69"/>
      <c r="W59" s="69"/>
      <c r="X59" s="69"/>
      <c r="Y59" s="69"/>
      <c r="Z59" s="69"/>
      <c r="AA59" s="69">
        <f t="shared" si="17"/>
        <v>1863108</v>
      </c>
      <c r="AB59" s="69">
        <f t="shared" ref="AB59:AB65" si="18">D59-AA59</f>
        <v>3596892</v>
      </c>
      <c r="AC59" s="80">
        <f t="shared" si="16"/>
        <v>34.122857142857143</v>
      </c>
      <c r="AD59" s="72" t="s">
        <v>71</v>
      </c>
    </row>
    <row r="60" spans="1:30" s="135" customFormat="1" ht="12.75">
      <c r="A60" s="154"/>
      <c r="B60" s="138" t="s">
        <v>148</v>
      </c>
      <c r="C60" s="68"/>
      <c r="D60" s="69">
        <v>1200000</v>
      </c>
      <c r="E60" s="69"/>
      <c r="F60" s="69">
        <v>396000</v>
      </c>
      <c r="G60" s="69">
        <v>312000</v>
      </c>
      <c r="H60" s="69"/>
      <c r="I60" s="69"/>
      <c r="J60" s="69"/>
      <c r="K60" s="69"/>
      <c r="L60" s="69">
        <v>311000</v>
      </c>
      <c r="M60" s="69">
        <v>180000</v>
      </c>
      <c r="N60" s="69"/>
      <c r="O60" s="69"/>
      <c r="P60" s="69"/>
      <c r="Q60" s="69"/>
      <c r="R60" s="69"/>
      <c r="S60" s="69"/>
      <c r="T60" s="69"/>
      <c r="U60" s="69"/>
      <c r="V60" s="69"/>
      <c r="W60" s="69"/>
      <c r="X60" s="69"/>
      <c r="Y60" s="69"/>
      <c r="Z60" s="69"/>
      <c r="AA60" s="69">
        <f t="shared" si="17"/>
        <v>1199000</v>
      </c>
      <c r="AB60" s="69">
        <f t="shared" si="18"/>
        <v>1000</v>
      </c>
      <c r="AC60" s="80">
        <f t="shared" si="16"/>
        <v>99.916666666666671</v>
      </c>
      <c r="AD60" s="72" t="s">
        <v>71</v>
      </c>
    </row>
    <row r="61" spans="1:30" s="135" customFormat="1" ht="12.75">
      <c r="A61" s="154"/>
      <c r="B61" s="138" t="s">
        <v>149</v>
      </c>
      <c r="C61" s="68"/>
      <c r="D61" s="69">
        <v>1950000</v>
      </c>
      <c r="E61" s="69"/>
      <c r="F61" s="69"/>
      <c r="G61" s="69"/>
      <c r="H61" s="69"/>
      <c r="I61" s="69"/>
      <c r="J61" s="69"/>
      <c r="K61" s="69"/>
      <c r="L61" s="69">
        <v>1950000</v>
      </c>
      <c r="M61" s="69"/>
      <c r="N61" s="69"/>
      <c r="O61" s="69"/>
      <c r="P61" s="69"/>
      <c r="Q61" s="69"/>
      <c r="R61" s="69"/>
      <c r="S61" s="69"/>
      <c r="T61" s="69"/>
      <c r="U61" s="69"/>
      <c r="V61" s="69"/>
      <c r="W61" s="69"/>
      <c r="X61" s="69"/>
      <c r="Y61" s="69"/>
      <c r="Z61" s="69"/>
      <c r="AA61" s="69">
        <f t="shared" si="17"/>
        <v>1950000</v>
      </c>
      <c r="AB61" s="69">
        <f t="shared" si="18"/>
        <v>0</v>
      </c>
      <c r="AC61" s="80">
        <f t="shared" si="16"/>
        <v>100</v>
      </c>
      <c r="AD61" s="72" t="s">
        <v>71</v>
      </c>
    </row>
    <row r="62" spans="1:30" s="135" customFormat="1" ht="12.75">
      <c r="A62" s="154"/>
      <c r="B62" s="138" t="s">
        <v>150</v>
      </c>
      <c r="C62" s="68"/>
      <c r="D62" s="69">
        <v>6000000</v>
      </c>
      <c r="E62" s="69"/>
      <c r="F62" s="69"/>
      <c r="G62" s="69"/>
      <c r="H62" s="69"/>
      <c r="I62" s="69">
        <v>1022500</v>
      </c>
      <c r="J62" s="69">
        <v>998100</v>
      </c>
      <c r="K62" s="69"/>
      <c r="L62" s="69"/>
      <c r="M62" s="69"/>
      <c r="N62" s="69"/>
      <c r="O62" s="69"/>
      <c r="P62" s="69"/>
      <c r="Q62" s="69"/>
      <c r="R62" s="69"/>
      <c r="S62" s="69"/>
      <c r="T62" s="69"/>
      <c r="U62" s="69"/>
      <c r="V62" s="69"/>
      <c r="W62" s="69"/>
      <c r="X62" s="69"/>
      <c r="Y62" s="69"/>
      <c r="Z62" s="69"/>
      <c r="AA62" s="69">
        <f t="shared" si="17"/>
        <v>2020600</v>
      </c>
      <c r="AB62" s="69">
        <f t="shared" si="18"/>
        <v>3979400</v>
      </c>
      <c r="AC62" s="80">
        <f t="shared" si="16"/>
        <v>33.676666666666662</v>
      </c>
      <c r="AD62" s="72" t="s">
        <v>71</v>
      </c>
    </row>
    <row r="63" spans="1:30" s="135" customFormat="1" ht="12.75">
      <c r="A63" s="154"/>
      <c r="B63" s="138" t="s">
        <v>151</v>
      </c>
      <c r="C63" s="68"/>
      <c r="D63" s="69">
        <v>3040000</v>
      </c>
      <c r="E63" s="69"/>
      <c r="F63" s="69">
        <f>2131250</f>
        <v>2131250</v>
      </c>
      <c r="G63" s="69"/>
      <c r="H63" s="69"/>
      <c r="I63" s="69"/>
      <c r="J63" s="69"/>
      <c r="K63" s="69"/>
      <c r="L63" s="69">
        <v>868500</v>
      </c>
      <c r="M63" s="69"/>
      <c r="N63" s="69"/>
      <c r="O63" s="69"/>
      <c r="P63" s="69"/>
      <c r="Q63" s="69"/>
      <c r="R63" s="69"/>
      <c r="S63" s="69"/>
      <c r="T63" s="69"/>
      <c r="U63" s="69"/>
      <c r="V63" s="69"/>
      <c r="W63" s="69"/>
      <c r="X63" s="69"/>
      <c r="Y63" s="69"/>
      <c r="Z63" s="69"/>
      <c r="AA63" s="69">
        <f t="shared" si="17"/>
        <v>2999750</v>
      </c>
      <c r="AB63" s="69">
        <f t="shared" si="18"/>
        <v>40250</v>
      </c>
      <c r="AC63" s="80">
        <f t="shared" si="16"/>
        <v>98.675986842105274</v>
      </c>
      <c r="AD63" s="72" t="s">
        <v>71</v>
      </c>
    </row>
    <row r="64" spans="1:30" s="135" customFormat="1" ht="12.75">
      <c r="A64" s="154"/>
      <c r="B64" s="138" t="s">
        <v>152</v>
      </c>
      <c r="C64" s="68"/>
      <c r="D64" s="69">
        <v>7425000</v>
      </c>
      <c r="E64" s="69"/>
      <c r="F64" s="69"/>
      <c r="G64" s="69"/>
      <c r="H64" s="69"/>
      <c r="I64" s="69"/>
      <c r="J64" s="69"/>
      <c r="K64" s="69"/>
      <c r="L64" s="69"/>
      <c r="M64" s="69">
        <v>2756200</v>
      </c>
      <c r="N64" s="69">
        <v>4668800</v>
      </c>
      <c r="O64" s="69"/>
      <c r="P64" s="69"/>
      <c r="Q64" s="69"/>
      <c r="R64" s="69"/>
      <c r="S64" s="69"/>
      <c r="T64" s="69"/>
      <c r="U64" s="69"/>
      <c r="V64" s="69"/>
      <c r="W64" s="69"/>
      <c r="X64" s="69"/>
      <c r="Y64" s="69"/>
      <c r="Z64" s="69"/>
      <c r="AA64" s="69">
        <f t="shared" si="17"/>
        <v>7425000</v>
      </c>
      <c r="AB64" s="69">
        <f t="shared" si="18"/>
        <v>0</v>
      </c>
      <c r="AC64" s="80">
        <f t="shared" si="16"/>
        <v>100</v>
      </c>
      <c r="AD64" s="72" t="s">
        <v>71</v>
      </c>
    </row>
    <row r="65" spans="1:33" s="135" customFormat="1" ht="12.75">
      <c r="A65" s="154"/>
      <c r="B65" s="138" t="s">
        <v>153</v>
      </c>
      <c r="C65" s="68"/>
      <c r="D65" s="69">
        <v>6050000</v>
      </c>
      <c r="E65" s="69"/>
      <c r="F65" s="69"/>
      <c r="G65" s="69"/>
      <c r="H65" s="69"/>
      <c r="I65" s="69"/>
      <c r="J65" s="69"/>
      <c r="K65" s="69">
        <v>1144500</v>
      </c>
      <c r="L65" s="69">
        <v>1255500</v>
      </c>
      <c r="M65" s="69">
        <f>3429600</f>
        <v>3429600</v>
      </c>
      <c r="N65" s="69"/>
      <c r="O65" s="69"/>
      <c r="P65" s="69"/>
      <c r="Q65" s="69"/>
      <c r="R65" s="69"/>
      <c r="S65" s="69"/>
      <c r="T65" s="69"/>
      <c r="U65" s="69"/>
      <c r="V65" s="69"/>
      <c r="W65" s="69"/>
      <c r="X65" s="69"/>
      <c r="Y65" s="69"/>
      <c r="Z65" s="69"/>
      <c r="AA65" s="69">
        <f t="shared" si="17"/>
        <v>5829600</v>
      </c>
      <c r="AB65" s="69">
        <f t="shared" si="18"/>
        <v>220400</v>
      </c>
      <c r="AC65" s="80">
        <f t="shared" si="16"/>
        <v>96.357024793388433</v>
      </c>
      <c r="AD65" s="72" t="s">
        <v>71</v>
      </c>
    </row>
    <row r="66" spans="1:33" s="135" customFormat="1" ht="12.75">
      <c r="A66" s="154"/>
      <c r="B66" s="77"/>
      <c r="C66" s="68"/>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80"/>
      <c r="AD66" s="72"/>
    </row>
    <row r="67" spans="1:33" s="135" customFormat="1" ht="12.75">
      <c r="A67" s="145">
        <v>525113</v>
      </c>
      <c r="B67" s="146" t="s">
        <v>74</v>
      </c>
      <c r="C67" s="145"/>
      <c r="D67" s="147">
        <f t="shared" ref="D67:P67" si="19">SUM(D68:D72)</f>
        <v>248600000</v>
      </c>
      <c r="E67" s="147">
        <f t="shared" si="19"/>
        <v>0</v>
      </c>
      <c r="F67" s="147">
        <f t="shared" si="19"/>
        <v>57800000</v>
      </c>
      <c r="G67" s="147">
        <f t="shared" si="19"/>
        <v>19000000</v>
      </c>
      <c r="H67" s="147">
        <f t="shared" si="19"/>
        <v>13250000</v>
      </c>
      <c r="I67" s="147">
        <f t="shared" si="19"/>
        <v>11250000</v>
      </c>
      <c r="J67" s="147">
        <f t="shared" si="19"/>
        <v>13985000</v>
      </c>
      <c r="K67" s="147">
        <f t="shared" si="19"/>
        <v>900000</v>
      </c>
      <c r="L67" s="147">
        <f t="shared" si="19"/>
        <v>0</v>
      </c>
      <c r="M67" s="147">
        <f t="shared" si="19"/>
        <v>7682326</v>
      </c>
      <c r="N67" s="147">
        <f t="shared" si="19"/>
        <v>0</v>
      </c>
      <c r="O67" s="147">
        <f t="shared" si="19"/>
        <v>0</v>
      </c>
      <c r="P67" s="147">
        <f t="shared" si="19"/>
        <v>0</v>
      </c>
      <c r="Q67" s="70">
        <f t="shared" ref="Q67:Z67" si="20">SUM(Q73:Q73)</f>
        <v>0</v>
      </c>
      <c r="R67" s="70">
        <f t="shared" si="20"/>
        <v>0</v>
      </c>
      <c r="S67" s="70">
        <f t="shared" si="20"/>
        <v>0</v>
      </c>
      <c r="T67" s="70">
        <f t="shared" si="20"/>
        <v>0</v>
      </c>
      <c r="U67" s="70">
        <f t="shared" si="20"/>
        <v>0</v>
      </c>
      <c r="V67" s="70">
        <f t="shared" si="20"/>
        <v>0</v>
      </c>
      <c r="W67" s="70">
        <f t="shared" si="20"/>
        <v>0</v>
      </c>
      <c r="X67" s="70">
        <f t="shared" si="20"/>
        <v>0</v>
      </c>
      <c r="Y67" s="70">
        <f t="shared" si="20"/>
        <v>0</v>
      </c>
      <c r="Z67" s="70">
        <f t="shared" si="20"/>
        <v>0</v>
      </c>
      <c r="AA67" s="70">
        <f>SUM(AA68:AA72)</f>
        <v>123867326</v>
      </c>
      <c r="AB67" s="70">
        <f t="shared" ref="AB67:AB72" si="21">D67-AA67</f>
        <v>124732674</v>
      </c>
      <c r="AC67" s="71">
        <f t="shared" ref="AC67:AC72" si="22">AA67/D67*100</f>
        <v>49.825955752212394</v>
      </c>
      <c r="AD67" s="94" t="s">
        <v>71</v>
      </c>
    </row>
    <row r="68" spans="1:33" s="135" customFormat="1" ht="12.75">
      <c r="A68" s="73"/>
      <c r="B68" s="138" t="s">
        <v>154</v>
      </c>
      <c r="C68" s="68"/>
      <c r="D68" s="69">
        <v>9600000</v>
      </c>
      <c r="E68" s="69"/>
      <c r="F68" s="69"/>
      <c r="G68" s="69"/>
      <c r="H68" s="69"/>
      <c r="I68" s="69"/>
      <c r="J68" s="69">
        <v>4710000</v>
      </c>
      <c r="K68" s="69"/>
      <c r="L68" s="69"/>
      <c r="M68" s="69"/>
      <c r="N68" s="69"/>
      <c r="O68" s="69"/>
      <c r="P68" s="69"/>
      <c r="Q68" s="69"/>
      <c r="R68" s="69"/>
      <c r="S68" s="69"/>
      <c r="T68" s="69"/>
      <c r="U68" s="69"/>
      <c r="V68" s="69"/>
      <c r="W68" s="69"/>
      <c r="X68" s="69"/>
      <c r="Y68" s="69"/>
      <c r="Z68" s="69"/>
      <c r="AA68" s="69">
        <f>SUM(E68:P68)</f>
        <v>4710000</v>
      </c>
      <c r="AB68" s="69">
        <f t="shared" si="21"/>
        <v>4890000</v>
      </c>
      <c r="AC68" s="80">
        <f t="shared" si="22"/>
        <v>49.0625</v>
      </c>
      <c r="AD68" s="72" t="s">
        <v>71</v>
      </c>
    </row>
    <row r="69" spans="1:33" s="135" customFormat="1" ht="12.75">
      <c r="A69" s="73"/>
      <c r="B69" s="138" t="s">
        <v>155</v>
      </c>
      <c r="C69" s="68"/>
      <c r="D69" s="69">
        <v>36000000</v>
      </c>
      <c r="E69" s="69"/>
      <c r="F69" s="69"/>
      <c r="G69" s="69">
        <v>4000000</v>
      </c>
      <c r="H69" s="69">
        <v>2250000</v>
      </c>
      <c r="I69" s="69">
        <v>6750000</v>
      </c>
      <c r="J69" s="69"/>
      <c r="K69" s="69"/>
      <c r="L69" s="69"/>
      <c r="M69" s="69">
        <v>1500000</v>
      </c>
      <c r="N69" s="69"/>
      <c r="O69" s="69"/>
      <c r="P69" s="69"/>
      <c r="Q69" s="69"/>
      <c r="R69" s="69"/>
      <c r="S69" s="69"/>
      <c r="T69" s="69"/>
      <c r="U69" s="69"/>
      <c r="V69" s="69"/>
      <c r="W69" s="69"/>
      <c r="X69" s="69"/>
      <c r="Y69" s="69"/>
      <c r="Z69" s="69"/>
      <c r="AA69" s="69">
        <f>SUM(E69:P69)</f>
        <v>14500000</v>
      </c>
      <c r="AB69" s="69">
        <f t="shared" si="21"/>
        <v>21500000</v>
      </c>
      <c r="AC69" s="80">
        <f t="shared" si="22"/>
        <v>40.277777777777779</v>
      </c>
      <c r="AD69" s="72" t="s">
        <v>71</v>
      </c>
    </row>
    <row r="70" spans="1:33" s="135" customFormat="1" ht="12.75">
      <c r="A70" s="73"/>
      <c r="B70" s="138" t="s">
        <v>156</v>
      </c>
      <c r="C70" s="68"/>
      <c r="D70" s="69">
        <v>88000000</v>
      </c>
      <c r="E70" s="69"/>
      <c r="F70" s="69">
        <v>7000000</v>
      </c>
      <c r="G70" s="69">
        <v>15000000</v>
      </c>
      <c r="H70" s="69">
        <v>11000000</v>
      </c>
      <c r="I70" s="69">
        <v>1500000</v>
      </c>
      <c r="J70" s="69">
        <v>4275000</v>
      </c>
      <c r="K70" s="69">
        <v>900000</v>
      </c>
      <c r="L70" s="69"/>
      <c r="M70" s="69"/>
      <c r="N70" s="69"/>
      <c r="O70" s="69"/>
      <c r="P70" s="69"/>
      <c r="Q70" s="69"/>
      <c r="R70" s="69"/>
      <c r="S70" s="69"/>
      <c r="T70" s="69"/>
      <c r="U70" s="69"/>
      <c r="V70" s="69"/>
      <c r="W70" s="69"/>
      <c r="X70" s="69"/>
      <c r="Y70" s="69"/>
      <c r="Z70" s="69"/>
      <c r="AA70" s="69">
        <f>SUM(E70:P70)</f>
        <v>39675000</v>
      </c>
      <c r="AB70" s="69">
        <f t="shared" si="21"/>
        <v>48325000</v>
      </c>
      <c r="AC70" s="80">
        <f t="shared" si="22"/>
        <v>45.085227272727273</v>
      </c>
      <c r="AD70" s="72" t="s">
        <v>71</v>
      </c>
    </row>
    <row r="71" spans="1:33" s="135" customFormat="1" ht="12.75">
      <c r="A71" s="73"/>
      <c r="B71" s="138" t="s">
        <v>157</v>
      </c>
      <c r="C71" s="68"/>
      <c r="D71" s="69">
        <v>108000000</v>
      </c>
      <c r="E71" s="69"/>
      <c r="F71" s="69">
        <v>50800000</v>
      </c>
      <c r="G71" s="69"/>
      <c r="H71" s="69"/>
      <c r="I71" s="69">
        <v>3000000</v>
      </c>
      <c r="J71" s="69">
        <v>5000000</v>
      </c>
      <c r="K71" s="69"/>
      <c r="L71" s="69"/>
      <c r="M71" s="69"/>
      <c r="N71" s="69"/>
      <c r="O71" s="69"/>
      <c r="P71" s="69"/>
      <c r="Q71" s="69"/>
      <c r="R71" s="69"/>
      <c r="S71" s="69"/>
      <c r="T71" s="69"/>
      <c r="U71" s="69"/>
      <c r="V71" s="69"/>
      <c r="W71" s="69"/>
      <c r="X71" s="69"/>
      <c r="Y71" s="69"/>
      <c r="Z71" s="69"/>
      <c r="AA71" s="69">
        <f>SUM(E71:P71)</f>
        <v>58800000</v>
      </c>
      <c r="AB71" s="69">
        <f t="shared" si="21"/>
        <v>49200000</v>
      </c>
      <c r="AC71" s="80">
        <f t="shared" si="22"/>
        <v>54.444444444444443</v>
      </c>
      <c r="AD71" s="72" t="s">
        <v>71</v>
      </c>
    </row>
    <row r="72" spans="1:33" s="135" customFormat="1" ht="12.75">
      <c r="A72" s="73"/>
      <c r="B72" s="138" t="s">
        <v>158</v>
      </c>
      <c r="C72" s="68"/>
      <c r="D72" s="69">
        <v>7000000</v>
      </c>
      <c r="E72" s="69"/>
      <c r="F72" s="69"/>
      <c r="G72" s="69"/>
      <c r="H72" s="69"/>
      <c r="I72" s="69"/>
      <c r="J72" s="69"/>
      <c r="K72" s="69"/>
      <c r="L72" s="69"/>
      <c r="M72" s="69">
        <v>6182326</v>
      </c>
      <c r="N72" s="69"/>
      <c r="O72" s="69"/>
      <c r="P72" s="69"/>
      <c r="Q72" s="69"/>
      <c r="R72" s="69"/>
      <c r="S72" s="69"/>
      <c r="T72" s="69"/>
      <c r="U72" s="69"/>
      <c r="V72" s="69"/>
      <c r="W72" s="69"/>
      <c r="X72" s="69"/>
      <c r="Y72" s="69"/>
      <c r="Z72" s="69"/>
      <c r="AA72" s="69">
        <f>SUM(E72:P72)</f>
        <v>6182326</v>
      </c>
      <c r="AB72" s="69">
        <f t="shared" si="21"/>
        <v>817674</v>
      </c>
      <c r="AC72" s="80">
        <f t="shared" si="22"/>
        <v>88.318942857142858</v>
      </c>
      <c r="AD72" s="72" t="s">
        <v>71</v>
      </c>
    </row>
    <row r="73" spans="1:33" s="131" customFormat="1" ht="12.75">
      <c r="A73" s="68"/>
      <c r="B73" s="90"/>
      <c r="C73" s="68"/>
      <c r="D73" s="69"/>
      <c r="E73" s="69"/>
      <c r="F73" s="69"/>
      <c r="G73" s="69"/>
      <c r="H73" s="69"/>
      <c r="I73" s="69"/>
      <c r="J73" s="69"/>
      <c r="K73" s="69"/>
      <c r="L73" s="69"/>
      <c r="M73" s="69"/>
      <c r="N73" s="69"/>
      <c r="O73" s="69"/>
      <c r="P73" s="69"/>
      <c r="Q73" s="69"/>
      <c r="R73" s="69"/>
      <c r="S73" s="79"/>
      <c r="T73" s="79"/>
      <c r="U73" s="79"/>
      <c r="V73" s="79"/>
      <c r="W73" s="79"/>
      <c r="X73" s="79"/>
      <c r="Y73" s="79"/>
      <c r="Z73" s="79"/>
      <c r="AA73" s="75"/>
      <c r="AB73" s="75"/>
      <c r="AC73" s="80"/>
      <c r="AD73" s="72"/>
      <c r="AG73" s="155"/>
    </row>
    <row r="74" spans="1:33" s="153" customFormat="1" ht="12.75">
      <c r="A74" s="145">
        <v>525115</v>
      </c>
      <c r="B74" s="146" t="s">
        <v>80</v>
      </c>
      <c r="C74" s="145"/>
      <c r="D74" s="147">
        <f t="shared" ref="D74:AA74" si="23">SUM(D75:D77)</f>
        <v>19000000</v>
      </c>
      <c r="E74" s="147">
        <f t="shared" si="23"/>
        <v>0</v>
      </c>
      <c r="F74" s="147">
        <f t="shared" si="23"/>
        <v>9011900</v>
      </c>
      <c r="G74" s="147">
        <f t="shared" si="23"/>
        <v>4159100</v>
      </c>
      <c r="H74" s="147">
        <f t="shared" si="23"/>
        <v>2973300</v>
      </c>
      <c r="I74" s="147">
        <f t="shared" si="23"/>
        <v>1050000</v>
      </c>
      <c r="J74" s="147">
        <f t="shared" si="23"/>
        <v>0</v>
      </c>
      <c r="K74" s="147">
        <f t="shared" si="23"/>
        <v>0</v>
      </c>
      <c r="L74" s="147">
        <f t="shared" si="23"/>
        <v>0</v>
      </c>
      <c r="M74" s="147">
        <f t="shared" si="23"/>
        <v>0</v>
      </c>
      <c r="N74" s="147">
        <f t="shared" si="23"/>
        <v>0</v>
      </c>
      <c r="O74" s="147">
        <f t="shared" si="23"/>
        <v>0</v>
      </c>
      <c r="P74" s="147">
        <f t="shared" si="23"/>
        <v>0</v>
      </c>
      <c r="Q74" s="147">
        <f t="shared" si="23"/>
        <v>0</v>
      </c>
      <c r="R74" s="147">
        <f t="shared" si="23"/>
        <v>0</v>
      </c>
      <c r="S74" s="147">
        <f t="shared" si="23"/>
        <v>0</v>
      </c>
      <c r="T74" s="147">
        <f t="shared" si="23"/>
        <v>0</v>
      </c>
      <c r="U74" s="147">
        <f t="shared" si="23"/>
        <v>0</v>
      </c>
      <c r="V74" s="147">
        <f t="shared" si="23"/>
        <v>0</v>
      </c>
      <c r="W74" s="147">
        <f t="shared" si="23"/>
        <v>0</v>
      </c>
      <c r="X74" s="147">
        <f t="shared" si="23"/>
        <v>0</v>
      </c>
      <c r="Y74" s="147">
        <f t="shared" si="23"/>
        <v>0</v>
      </c>
      <c r="Z74" s="147">
        <f t="shared" si="23"/>
        <v>0</v>
      </c>
      <c r="AA74" s="147">
        <f t="shared" si="23"/>
        <v>17194300</v>
      </c>
      <c r="AB74" s="156">
        <f>D74-AA74</f>
        <v>1805700</v>
      </c>
      <c r="AC74" s="151">
        <f>AA74/D74*100</f>
        <v>90.496315789473684</v>
      </c>
      <c r="AD74" s="152" t="s">
        <v>71</v>
      </c>
    </row>
    <row r="75" spans="1:33" s="135" customFormat="1" ht="12.75">
      <c r="A75" s="73"/>
      <c r="B75" s="138" t="s">
        <v>160</v>
      </c>
      <c r="C75" s="73"/>
      <c r="D75" s="69">
        <v>7000000</v>
      </c>
      <c r="E75" s="69"/>
      <c r="F75" s="69"/>
      <c r="G75" s="69">
        <v>3559100</v>
      </c>
      <c r="H75" s="69">
        <v>2773300</v>
      </c>
      <c r="I75" s="69"/>
      <c r="J75" s="69"/>
      <c r="K75" s="69"/>
      <c r="L75" s="69"/>
      <c r="M75" s="69"/>
      <c r="N75" s="69"/>
      <c r="O75" s="69"/>
      <c r="P75" s="69"/>
      <c r="Q75" s="69"/>
      <c r="R75" s="69"/>
      <c r="S75" s="69"/>
      <c r="T75" s="69"/>
      <c r="U75" s="69"/>
      <c r="V75" s="69"/>
      <c r="W75" s="69"/>
      <c r="X75" s="69"/>
      <c r="Y75" s="69"/>
      <c r="Z75" s="69"/>
      <c r="AA75" s="69">
        <f>SUM(E75:P75)</f>
        <v>6332400</v>
      </c>
      <c r="AB75" s="75">
        <f>D75-AA75</f>
        <v>667600</v>
      </c>
      <c r="AC75" s="80">
        <f t="shared" ref="AC75:AC88" si="24">AA75/D75*100</f>
        <v>90.462857142857146</v>
      </c>
      <c r="AD75" s="72" t="s">
        <v>71</v>
      </c>
    </row>
    <row r="76" spans="1:33" s="135" customFormat="1" ht="12.75">
      <c r="A76" s="73"/>
      <c r="B76" s="138" t="s">
        <v>161</v>
      </c>
      <c r="C76" s="73"/>
      <c r="D76" s="69">
        <v>10500000</v>
      </c>
      <c r="E76" s="69"/>
      <c r="F76" s="69">
        <v>9011900</v>
      </c>
      <c r="G76" s="69">
        <v>200000</v>
      </c>
      <c r="H76" s="69"/>
      <c r="I76" s="69">
        <v>1050000</v>
      </c>
      <c r="J76" s="69"/>
      <c r="K76" s="69"/>
      <c r="L76" s="69"/>
      <c r="M76" s="69"/>
      <c r="N76" s="69"/>
      <c r="O76" s="69"/>
      <c r="P76" s="69"/>
      <c r="Q76" s="69"/>
      <c r="R76" s="69"/>
      <c r="S76" s="69"/>
      <c r="T76" s="69"/>
      <c r="U76" s="69"/>
      <c r="V76" s="69"/>
      <c r="W76" s="69"/>
      <c r="X76" s="69"/>
      <c r="Y76" s="69"/>
      <c r="Z76" s="69"/>
      <c r="AA76" s="69">
        <f>SUM(E76:P76)</f>
        <v>10261900</v>
      </c>
      <c r="AB76" s="75">
        <f t="shared" ref="AB76:AB88" si="25">D76-AA76</f>
        <v>238100</v>
      </c>
      <c r="AC76" s="80">
        <f t="shared" si="24"/>
        <v>97.73238095238095</v>
      </c>
      <c r="AD76" s="72" t="s">
        <v>71</v>
      </c>
    </row>
    <row r="77" spans="1:33" s="135" customFormat="1" ht="12.75">
      <c r="A77" s="73"/>
      <c r="B77" s="138" t="s">
        <v>162</v>
      </c>
      <c r="C77" s="73"/>
      <c r="D77" s="69">
        <v>1500000</v>
      </c>
      <c r="E77" s="69"/>
      <c r="F77" s="69"/>
      <c r="G77" s="69">
        <v>400000</v>
      </c>
      <c r="H77" s="69">
        <v>200000</v>
      </c>
      <c r="I77" s="69"/>
      <c r="J77" s="69"/>
      <c r="K77" s="69"/>
      <c r="L77" s="69"/>
      <c r="M77" s="69"/>
      <c r="N77" s="69"/>
      <c r="O77" s="69"/>
      <c r="P77" s="69"/>
      <c r="Q77" s="69"/>
      <c r="R77" s="69"/>
      <c r="S77" s="69"/>
      <c r="T77" s="69"/>
      <c r="U77" s="69"/>
      <c r="V77" s="69"/>
      <c r="W77" s="69"/>
      <c r="X77" s="69"/>
      <c r="Y77" s="69"/>
      <c r="Z77" s="69"/>
      <c r="AA77" s="69">
        <f>SUM(E77:P77)</f>
        <v>600000</v>
      </c>
      <c r="AB77" s="75">
        <f t="shared" si="25"/>
        <v>900000</v>
      </c>
      <c r="AC77" s="80">
        <f t="shared" si="24"/>
        <v>40</v>
      </c>
      <c r="AD77" s="72" t="s">
        <v>71</v>
      </c>
    </row>
    <row r="78" spans="1:33" s="135" customFormat="1" ht="12.75">
      <c r="A78" s="73"/>
      <c r="B78" s="77"/>
      <c r="C78" s="73"/>
      <c r="D78" s="69"/>
      <c r="E78" s="69"/>
      <c r="F78" s="69"/>
      <c r="G78" s="69"/>
      <c r="H78" s="69"/>
      <c r="I78" s="69"/>
      <c r="J78" s="69"/>
      <c r="K78" s="69"/>
      <c r="L78" s="69"/>
      <c r="M78" s="69"/>
      <c r="N78" s="69"/>
      <c r="O78" s="69"/>
      <c r="P78" s="69"/>
      <c r="Q78" s="69"/>
      <c r="R78" s="69"/>
      <c r="S78" s="69"/>
      <c r="T78" s="69"/>
      <c r="U78" s="69"/>
      <c r="V78" s="69"/>
      <c r="W78" s="69"/>
      <c r="X78" s="69"/>
      <c r="Y78" s="69"/>
      <c r="Z78" s="69"/>
      <c r="AA78" s="69"/>
      <c r="AB78" s="75"/>
      <c r="AC78" s="80"/>
      <c r="AD78" s="72"/>
    </row>
    <row r="79" spans="1:33" s="135" customFormat="1" ht="25.5">
      <c r="A79" s="145">
        <v>525119</v>
      </c>
      <c r="B79" s="157" t="s">
        <v>81</v>
      </c>
      <c r="C79" s="145"/>
      <c r="D79" s="70">
        <f>SUM(D80:D84)</f>
        <v>91680000</v>
      </c>
      <c r="E79" s="70">
        <f t="shared" ref="E79:P79" si="26">SUM(E80:E88)</f>
        <v>0</v>
      </c>
      <c r="F79" s="70">
        <f t="shared" si="26"/>
        <v>3525000</v>
      </c>
      <c r="G79" s="70">
        <f t="shared" si="26"/>
        <v>7667300</v>
      </c>
      <c r="H79" s="70">
        <f t="shared" si="26"/>
        <v>870000</v>
      </c>
      <c r="I79" s="70">
        <f t="shared" si="26"/>
        <v>360000</v>
      </c>
      <c r="J79" s="70">
        <f t="shared" si="26"/>
        <v>1388500</v>
      </c>
      <c r="K79" s="70">
        <f t="shared" si="26"/>
        <v>3595913</v>
      </c>
      <c r="L79" s="70">
        <f t="shared" si="26"/>
        <v>9999500</v>
      </c>
      <c r="M79" s="70">
        <f t="shared" si="26"/>
        <v>67401600</v>
      </c>
      <c r="N79" s="70">
        <f>SUM(N80:N84)</f>
        <v>0</v>
      </c>
      <c r="O79" s="70">
        <f t="shared" si="26"/>
        <v>18300000</v>
      </c>
      <c r="P79" s="70">
        <f t="shared" si="26"/>
        <v>0</v>
      </c>
      <c r="Q79" s="69">
        <f t="shared" ref="Q79:Z79" si="27">SUM(Q80:Q81)</f>
        <v>0</v>
      </c>
      <c r="R79" s="69">
        <f t="shared" si="27"/>
        <v>0</v>
      </c>
      <c r="S79" s="69">
        <f t="shared" si="27"/>
        <v>0</v>
      </c>
      <c r="T79" s="69">
        <f t="shared" si="27"/>
        <v>0</v>
      </c>
      <c r="U79" s="69">
        <f t="shared" si="27"/>
        <v>0</v>
      </c>
      <c r="V79" s="69">
        <f t="shared" si="27"/>
        <v>0</v>
      </c>
      <c r="W79" s="69">
        <f t="shared" si="27"/>
        <v>0</v>
      </c>
      <c r="X79" s="69">
        <f t="shared" si="27"/>
        <v>0</v>
      </c>
      <c r="Y79" s="69">
        <f t="shared" si="27"/>
        <v>0</v>
      </c>
      <c r="Z79" s="69">
        <f t="shared" si="27"/>
        <v>0</v>
      </c>
      <c r="AA79" s="70">
        <f>SUM(AA80:AA84)</f>
        <v>43744913</v>
      </c>
      <c r="AB79" s="100">
        <f>D79-AA79</f>
        <v>47935087</v>
      </c>
      <c r="AC79" s="71">
        <f t="shared" si="24"/>
        <v>47.714782940663177</v>
      </c>
      <c r="AD79" s="72" t="s">
        <v>71</v>
      </c>
    </row>
    <row r="80" spans="1:33" s="135" customFormat="1" ht="12.75">
      <c r="A80" s="73"/>
      <c r="B80" s="138" t="s">
        <v>163</v>
      </c>
      <c r="C80" s="73"/>
      <c r="D80" s="69">
        <v>6400000</v>
      </c>
      <c r="E80" s="69"/>
      <c r="F80" s="69"/>
      <c r="G80" s="69"/>
      <c r="H80" s="69"/>
      <c r="I80" s="69"/>
      <c r="J80" s="69"/>
      <c r="K80" s="69"/>
      <c r="L80" s="69">
        <v>1000000</v>
      </c>
      <c r="M80" s="69">
        <v>1400000</v>
      </c>
      <c r="N80" s="69"/>
      <c r="O80" s="246">
        <v>800000</v>
      </c>
      <c r="P80" s="69"/>
      <c r="Q80" s="69"/>
      <c r="R80" s="69"/>
      <c r="S80" s="69"/>
      <c r="T80" s="69"/>
      <c r="U80" s="69"/>
      <c r="V80" s="69"/>
      <c r="W80" s="69"/>
      <c r="X80" s="69"/>
      <c r="Y80" s="69"/>
      <c r="Z80" s="69"/>
      <c r="AA80" s="69">
        <f t="shared" ref="AA80:AA88" si="28">SUM(E80:P80)</f>
        <v>3200000</v>
      </c>
      <c r="AB80" s="75">
        <f t="shared" si="25"/>
        <v>3200000</v>
      </c>
      <c r="AC80" s="80">
        <f t="shared" si="24"/>
        <v>50</v>
      </c>
      <c r="AD80" s="72" t="s">
        <v>71</v>
      </c>
      <c r="AE80" s="135">
        <f>4*400000</f>
        <v>1600000</v>
      </c>
    </row>
    <row r="81" spans="1:35" s="135" customFormat="1" ht="12.75">
      <c r="A81" s="73"/>
      <c r="B81" s="138" t="s">
        <v>164</v>
      </c>
      <c r="C81" s="73"/>
      <c r="D81" s="69">
        <v>30000000</v>
      </c>
      <c r="E81" s="69"/>
      <c r="F81" s="69">
        <v>3525000</v>
      </c>
      <c r="G81" s="69">
        <v>6800000</v>
      </c>
      <c r="H81" s="69"/>
      <c r="I81" s="69"/>
      <c r="J81" s="69"/>
      <c r="K81" s="69"/>
      <c r="L81" s="69"/>
      <c r="M81" s="69">
        <v>1300000</v>
      </c>
      <c r="N81" s="69"/>
      <c r="O81" s="246">
        <v>17500000</v>
      </c>
      <c r="P81" s="69"/>
      <c r="Q81" s="69"/>
      <c r="R81" s="69"/>
      <c r="S81" s="69"/>
      <c r="T81" s="69"/>
      <c r="U81" s="69"/>
      <c r="V81" s="69"/>
      <c r="W81" s="69"/>
      <c r="X81" s="69"/>
      <c r="Y81" s="69"/>
      <c r="Z81" s="69"/>
      <c r="AA81" s="69">
        <f t="shared" si="28"/>
        <v>29125000</v>
      </c>
      <c r="AB81" s="75">
        <f t="shared" si="25"/>
        <v>875000</v>
      </c>
      <c r="AC81" s="80">
        <f t="shared" si="24"/>
        <v>97.083333333333329</v>
      </c>
      <c r="AD81" s="72" t="s">
        <v>71</v>
      </c>
      <c r="AF81" s="187">
        <f>AB81/3500000</f>
        <v>0.25</v>
      </c>
      <c r="AG81" s="187">
        <f>AB81/5</f>
        <v>175000</v>
      </c>
    </row>
    <row r="82" spans="1:35" s="135" customFormat="1" ht="12.75">
      <c r="A82" s="73"/>
      <c r="B82" s="138" t="s">
        <v>165</v>
      </c>
      <c r="C82" s="73"/>
      <c r="D82" s="69">
        <v>13200000</v>
      </c>
      <c r="E82" s="69"/>
      <c r="F82" s="69"/>
      <c r="G82" s="69"/>
      <c r="H82" s="69"/>
      <c r="I82" s="69"/>
      <c r="J82" s="69"/>
      <c r="K82" s="69">
        <v>466313</v>
      </c>
      <c r="L82" s="69"/>
      <c r="M82" s="69">
        <f>2948100+8005500</f>
        <v>10953600</v>
      </c>
      <c r="N82" s="69"/>
      <c r="O82" s="69"/>
      <c r="P82" s="69"/>
      <c r="Q82" s="69"/>
      <c r="R82" s="69"/>
      <c r="S82" s="69"/>
      <c r="T82" s="69"/>
      <c r="U82" s="69"/>
      <c r="V82" s="69"/>
      <c r="W82" s="69"/>
      <c r="X82" s="69"/>
      <c r="Y82" s="69"/>
      <c r="Z82" s="69"/>
      <c r="AA82" s="69">
        <f t="shared" si="28"/>
        <v>11419913</v>
      </c>
      <c r="AB82" s="75">
        <f t="shared" si="25"/>
        <v>1780087</v>
      </c>
      <c r="AC82" s="80">
        <f t="shared" si="24"/>
        <v>86.514492424242434</v>
      </c>
      <c r="AD82" s="72" t="s">
        <v>71</v>
      </c>
    </row>
    <row r="83" spans="1:35" s="135" customFormat="1" ht="25.5">
      <c r="A83" s="73"/>
      <c r="B83" s="138" t="s">
        <v>166</v>
      </c>
      <c r="C83" s="73"/>
      <c r="D83" s="69">
        <v>40000000</v>
      </c>
      <c r="E83" s="69"/>
      <c r="F83" s="69"/>
      <c r="G83" s="69"/>
      <c r="H83" s="69"/>
      <c r="I83" s="69"/>
      <c r="J83" s="69"/>
      <c r="K83" s="69"/>
      <c r="L83" s="69"/>
      <c r="M83" s="69"/>
      <c r="N83" s="69"/>
      <c r="O83" s="69"/>
      <c r="P83" s="69"/>
      <c r="Q83" s="69"/>
      <c r="R83" s="69"/>
      <c r="S83" s="69"/>
      <c r="T83" s="69"/>
      <c r="U83" s="69"/>
      <c r="V83" s="69"/>
      <c r="W83" s="69"/>
      <c r="X83" s="69"/>
      <c r="Y83" s="69"/>
      <c r="Z83" s="69"/>
      <c r="AA83" s="69">
        <f t="shared" si="28"/>
        <v>0</v>
      </c>
      <c r="AB83" s="75">
        <f t="shared" si="25"/>
        <v>40000000</v>
      </c>
      <c r="AC83" s="80">
        <f t="shared" si="24"/>
        <v>0</v>
      </c>
      <c r="AD83" s="72" t="s">
        <v>71</v>
      </c>
    </row>
    <row r="84" spans="1:35" s="135" customFormat="1" ht="12.75">
      <c r="A84" s="73"/>
      <c r="B84" s="138" t="s">
        <v>290</v>
      </c>
      <c r="C84" s="73"/>
      <c r="D84" s="69">
        <v>2080000</v>
      </c>
      <c r="E84" s="69"/>
      <c r="F84" s="69"/>
      <c r="G84" s="69"/>
      <c r="H84" s="69"/>
      <c r="I84" s="69"/>
      <c r="J84" s="69"/>
      <c r="K84" s="69"/>
      <c r="L84" s="69"/>
      <c r="M84" s="69"/>
      <c r="N84" s="69"/>
      <c r="O84" s="69"/>
      <c r="P84" s="69"/>
      <c r="Q84" s="69"/>
      <c r="R84" s="69"/>
      <c r="S84" s="69"/>
      <c r="T84" s="69"/>
      <c r="U84" s="69"/>
      <c r="V84" s="69"/>
      <c r="W84" s="69"/>
      <c r="X84" s="69"/>
      <c r="Y84" s="69"/>
      <c r="Z84" s="69"/>
      <c r="AA84" s="69">
        <f t="shared" si="28"/>
        <v>0</v>
      </c>
      <c r="AB84" s="75">
        <f t="shared" si="25"/>
        <v>2080000</v>
      </c>
      <c r="AC84" s="80">
        <f t="shared" si="24"/>
        <v>0</v>
      </c>
      <c r="AD84" s="72" t="s">
        <v>71</v>
      </c>
    </row>
    <row r="85" spans="1:35" s="135" customFormat="1" ht="12.75">
      <c r="A85" s="73"/>
      <c r="B85" s="77"/>
      <c r="C85" s="73"/>
      <c r="D85" s="69"/>
      <c r="E85" s="69"/>
      <c r="F85" s="69"/>
      <c r="G85" s="69"/>
      <c r="H85" s="69"/>
      <c r="I85" s="69"/>
      <c r="J85" s="69"/>
      <c r="K85" s="69"/>
      <c r="L85" s="69"/>
      <c r="M85" s="69"/>
      <c r="N85" s="69"/>
      <c r="O85" s="69"/>
      <c r="P85" s="69"/>
      <c r="Q85" s="69"/>
      <c r="R85" s="69"/>
      <c r="S85" s="69"/>
      <c r="T85" s="69"/>
      <c r="U85" s="69"/>
      <c r="V85" s="69"/>
      <c r="W85" s="69"/>
      <c r="X85" s="69"/>
      <c r="Y85" s="69"/>
      <c r="Z85" s="69"/>
      <c r="AA85" s="69"/>
      <c r="AB85" s="75"/>
      <c r="AC85" s="80"/>
      <c r="AD85" s="72"/>
    </row>
    <row r="86" spans="1:35" s="135" customFormat="1" ht="12.75">
      <c r="A86" s="73">
        <v>525129</v>
      </c>
      <c r="B86" s="146" t="s">
        <v>168</v>
      </c>
      <c r="C86" s="73"/>
      <c r="D86" s="70">
        <f>SUM(D87:D88)</f>
        <v>46496000</v>
      </c>
      <c r="E86" s="69"/>
      <c r="F86" s="69"/>
      <c r="G86" s="69"/>
      <c r="H86" s="69"/>
      <c r="I86" s="69"/>
      <c r="J86" s="69"/>
      <c r="K86" s="69"/>
      <c r="L86" s="69"/>
      <c r="M86" s="69">
        <f>SUM(M87:M88)</f>
        <v>26874000</v>
      </c>
      <c r="N86" s="69">
        <f>SUM(N87:N88)</f>
        <v>3622500</v>
      </c>
      <c r="O86" s="69"/>
      <c r="P86" s="69"/>
      <c r="Q86" s="69"/>
      <c r="R86" s="69"/>
      <c r="S86" s="69"/>
      <c r="T86" s="69"/>
      <c r="U86" s="69"/>
      <c r="V86" s="69"/>
      <c r="W86" s="69"/>
      <c r="X86" s="69"/>
      <c r="Y86" s="69"/>
      <c r="Z86" s="69"/>
      <c r="AA86" s="69">
        <f>SUM(AA87:AA88)</f>
        <v>46111400</v>
      </c>
      <c r="AB86" s="75">
        <f>D86-AA86</f>
        <v>384600</v>
      </c>
      <c r="AC86" s="80">
        <f t="shared" si="24"/>
        <v>99.172832071576039</v>
      </c>
      <c r="AD86" s="72" t="s">
        <v>71</v>
      </c>
    </row>
    <row r="87" spans="1:35" s="135" customFormat="1" ht="12.75">
      <c r="A87" s="73"/>
      <c r="B87" s="138" t="s">
        <v>169</v>
      </c>
      <c r="C87" s="73"/>
      <c r="D87" s="69">
        <v>12496000</v>
      </c>
      <c r="E87" s="69"/>
      <c r="F87" s="69"/>
      <c r="G87" s="69"/>
      <c r="H87" s="69"/>
      <c r="I87" s="69">
        <v>360000</v>
      </c>
      <c r="J87" s="69"/>
      <c r="K87" s="69">
        <v>3129600</v>
      </c>
      <c r="L87" s="69">
        <v>8999500</v>
      </c>
      <c r="M87" s="69"/>
      <c r="N87" s="69"/>
      <c r="O87" s="69"/>
      <c r="P87" s="69"/>
      <c r="Q87" s="69"/>
      <c r="R87" s="69"/>
      <c r="S87" s="69"/>
      <c r="T87" s="69"/>
      <c r="U87" s="69"/>
      <c r="V87" s="69"/>
      <c r="W87" s="69"/>
      <c r="X87" s="69"/>
      <c r="Y87" s="69"/>
      <c r="Z87" s="69"/>
      <c r="AA87" s="69">
        <f t="shared" si="28"/>
        <v>12489100</v>
      </c>
      <c r="AB87" s="75">
        <f t="shared" si="25"/>
        <v>6900</v>
      </c>
      <c r="AC87" s="80">
        <f t="shared" si="24"/>
        <v>99.944782330345717</v>
      </c>
      <c r="AD87" s="72" t="s">
        <v>71</v>
      </c>
    </row>
    <row r="88" spans="1:35" s="135" customFormat="1" ht="12.75">
      <c r="A88" s="73"/>
      <c r="B88" s="138" t="s">
        <v>170</v>
      </c>
      <c r="C88" s="73"/>
      <c r="D88" s="69">
        <v>34000000</v>
      </c>
      <c r="E88" s="69"/>
      <c r="F88" s="69"/>
      <c r="G88" s="69">
        <v>867300</v>
      </c>
      <c r="H88" s="69">
        <v>870000</v>
      </c>
      <c r="I88" s="69"/>
      <c r="J88" s="69">
        <v>1388500</v>
      </c>
      <c r="K88" s="69"/>
      <c r="L88" s="69"/>
      <c r="M88" s="69">
        <v>26874000</v>
      </c>
      <c r="N88" s="69">
        <v>3622500</v>
      </c>
      <c r="O88" s="69"/>
      <c r="P88" s="69"/>
      <c r="Q88" s="69"/>
      <c r="R88" s="69"/>
      <c r="S88" s="69"/>
      <c r="T88" s="69"/>
      <c r="U88" s="69"/>
      <c r="V88" s="69"/>
      <c r="W88" s="69"/>
      <c r="X88" s="69"/>
      <c r="Y88" s="69"/>
      <c r="Z88" s="69"/>
      <c r="AA88" s="69">
        <f t="shared" si="28"/>
        <v>33622300</v>
      </c>
      <c r="AB88" s="75">
        <f t="shared" si="25"/>
        <v>377700</v>
      </c>
      <c r="AC88" s="80">
        <f t="shared" si="24"/>
        <v>98.889117647058825</v>
      </c>
      <c r="AD88" s="72" t="s">
        <v>71</v>
      </c>
    </row>
    <row r="89" spans="1:35" s="135" customFormat="1" ht="12.75">
      <c r="A89" s="73"/>
      <c r="B89" s="77"/>
      <c r="C89" s="73"/>
      <c r="D89" s="69"/>
      <c r="E89" s="69"/>
      <c r="F89" s="69"/>
      <c r="G89" s="69"/>
      <c r="H89" s="69"/>
      <c r="I89" s="69"/>
      <c r="J89" s="69"/>
      <c r="K89" s="69"/>
      <c r="L89" s="69"/>
      <c r="M89" s="69"/>
      <c r="N89" s="69"/>
      <c r="O89" s="69"/>
      <c r="P89" s="69"/>
      <c r="Q89" s="69"/>
      <c r="R89" s="69"/>
      <c r="S89" s="69"/>
      <c r="T89" s="69"/>
      <c r="U89" s="69"/>
      <c r="V89" s="69"/>
      <c r="W89" s="69"/>
      <c r="X89" s="69"/>
      <c r="Y89" s="69"/>
      <c r="Z89" s="69"/>
      <c r="AA89" s="69"/>
      <c r="AB89" s="75"/>
      <c r="AC89" s="80"/>
      <c r="AD89" s="72"/>
    </row>
    <row r="90" spans="1:35" s="135" customFormat="1" ht="12.75">
      <c r="A90" s="95" t="s">
        <v>83</v>
      </c>
      <c r="B90" s="96" t="s">
        <v>84</v>
      </c>
      <c r="C90" s="62"/>
      <c r="D90" s="100">
        <f t="shared" ref="D90:AA90" si="29">D92+D97+D103</f>
        <v>296400000</v>
      </c>
      <c r="E90" s="81">
        <f t="shared" si="29"/>
        <v>0</v>
      </c>
      <c r="F90" s="81">
        <f t="shared" si="29"/>
        <v>0</v>
      </c>
      <c r="G90" s="81">
        <f t="shared" si="29"/>
        <v>876000</v>
      </c>
      <c r="H90" s="81">
        <f t="shared" si="29"/>
        <v>0</v>
      </c>
      <c r="I90" s="81">
        <f t="shared" si="29"/>
        <v>0</v>
      </c>
      <c r="J90" s="81">
        <f t="shared" si="29"/>
        <v>0</v>
      </c>
      <c r="K90" s="81">
        <f t="shared" si="29"/>
        <v>0</v>
      </c>
      <c r="L90" s="81">
        <f t="shared" si="29"/>
        <v>0</v>
      </c>
      <c r="M90" s="81">
        <f t="shared" si="29"/>
        <v>0</v>
      </c>
      <c r="N90" s="81">
        <f t="shared" si="29"/>
        <v>55690052</v>
      </c>
      <c r="O90" s="81">
        <f t="shared" si="29"/>
        <v>29200000</v>
      </c>
      <c r="P90" s="81">
        <f t="shared" si="29"/>
        <v>0</v>
      </c>
      <c r="Q90" s="81" t="e">
        <f t="shared" si="29"/>
        <v>#REF!</v>
      </c>
      <c r="R90" s="81" t="e">
        <f t="shared" si="29"/>
        <v>#REF!</v>
      </c>
      <c r="S90" s="81" t="e">
        <f t="shared" si="29"/>
        <v>#REF!</v>
      </c>
      <c r="T90" s="81" t="e">
        <f t="shared" si="29"/>
        <v>#REF!</v>
      </c>
      <c r="U90" s="81" t="e">
        <f t="shared" si="29"/>
        <v>#REF!</v>
      </c>
      <c r="V90" s="81" t="e">
        <f t="shared" si="29"/>
        <v>#REF!</v>
      </c>
      <c r="W90" s="81" t="e">
        <f t="shared" si="29"/>
        <v>#REF!</v>
      </c>
      <c r="X90" s="81" t="e">
        <f t="shared" si="29"/>
        <v>#REF!</v>
      </c>
      <c r="Y90" s="81" t="e">
        <f t="shared" si="29"/>
        <v>#REF!</v>
      </c>
      <c r="Z90" s="81" t="e">
        <f t="shared" si="29"/>
        <v>#REF!</v>
      </c>
      <c r="AA90" s="81">
        <f t="shared" si="29"/>
        <v>85766052</v>
      </c>
      <c r="AB90" s="81">
        <f>D90-AA90</f>
        <v>210633948</v>
      </c>
      <c r="AC90" s="158">
        <f>AA90/D90*100</f>
        <v>28.935914979757083</v>
      </c>
      <c r="AD90" s="65" t="s">
        <v>71</v>
      </c>
      <c r="AF90" s="247">
        <f>47599000+'[2]RAB PKL 2020 - Covid-19'!$H$127+'[3]RAB '!$F$51+'[4]2020 DARING '!$F$45</f>
        <v>337379000</v>
      </c>
      <c r="AG90" s="247">
        <f>AF90-D90</f>
        <v>40979000</v>
      </c>
      <c r="AH90" s="247">
        <f>AG90/AI90</f>
        <v>335893.44262295082</v>
      </c>
      <c r="AI90" s="135">
        <f>26+65+15+16</f>
        <v>122</v>
      </c>
    </row>
    <row r="91" spans="1:35" s="135" customFormat="1" ht="12.75">
      <c r="A91" s="97" t="s">
        <v>72</v>
      </c>
      <c r="B91" s="98" t="s">
        <v>85</v>
      </c>
      <c r="C91" s="66"/>
      <c r="D91" s="99"/>
      <c r="E91" s="99"/>
      <c r="F91" s="99"/>
      <c r="G91" s="99"/>
      <c r="H91" s="99"/>
      <c r="I91" s="99"/>
      <c r="J91" s="99"/>
      <c r="K91" s="99"/>
      <c r="L91" s="99"/>
      <c r="M91" s="99"/>
      <c r="N91" s="99"/>
      <c r="O91" s="99"/>
      <c r="P91" s="99"/>
      <c r="Q91" s="100"/>
      <c r="R91" s="100"/>
      <c r="S91" s="100"/>
      <c r="T91" s="100"/>
      <c r="U91" s="100"/>
      <c r="V91" s="100"/>
      <c r="W91" s="100"/>
      <c r="X91" s="100"/>
      <c r="Y91" s="100"/>
      <c r="Z91" s="100"/>
      <c r="AA91" s="100"/>
      <c r="AB91" s="100"/>
      <c r="AC91" s="80"/>
      <c r="AD91" s="94"/>
    </row>
    <row r="92" spans="1:35" s="135" customFormat="1" ht="12.75">
      <c r="A92" s="159" t="s">
        <v>86</v>
      </c>
      <c r="B92" s="160" t="s">
        <v>75</v>
      </c>
      <c r="C92" s="145"/>
      <c r="D92" s="161">
        <f t="shared" ref="D92:P92" si="30">SUM(D93:D95)</f>
        <v>20150000</v>
      </c>
      <c r="E92" s="161">
        <f t="shared" si="30"/>
        <v>0</v>
      </c>
      <c r="F92" s="161">
        <f t="shared" si="30"/>
        <v>0</v>
      </c>
      <c r="G92" s="161">
        <f t="shared" si="30"/>
        <v>876000</v>
      </c>
      <c r="H92" s="161">
        <f t="shared" si="30"/>
        <v>0</v>
      </c>
      <c r="I92" s="161">
        <f t="shared" si="30"/>
        <v>0</v>
      </c>
      <c r="J92" s="161">
        <f t="shared" si="30"/>
        <v>0</v>
      </c>
      <c r="K92" s="161">
        <f t="shared" si="30"/>
        <v>0</v>
      </c>
      <c r="L92" s="161">
        <f t="shared" si="30"/>
        <v>0</v>
      </c>
      <c r="M92" s="161">
        <f t="shared" si="30"/>
        <v>0</v>
      </c>
      <c r="N92" s="161">
        <f t="shared" si="30"/>
        <v>5873000</v>
      </c>
      <c r="O92" s="161">
        <f t="shared" si="30"/>
        <v>0</v>
      </c>
      <c r="P92" s="161">
        <f t="shared" si="30"/>
        <v>0</v>
      </c>
      <c r="Q92" s="99" t="e">
        <f>SUM(#REF!)</f>
        <v>#REF!</v>
      </c>
      <c r="R92" s="99" t="e">
        <f>SUM(#REF!)</f>
        <v>#REF!</v>
      </c>
      <c r="S92" s="99" t="e">
        <f>SUM(#REF!)</f>
        <v>#REF!</v>
      </c>
      <c r="T92" s="99" t="e">
        <f>SUM(#REF!)</f>
        <v>#REF!</v>
      </c>
      <c r="U92" s="99" t="e">
        <f>SUM(#REF!)</f>
        <v>#REF!</v>
      </c>
      <c r="V92" s="99" t="e">
        <f>SUM(#REF!)</f>
        <v>#REF!</v>
      </c>
      <c r="W92" s="99" t="e">
        <f>SUM(#REF!)</f>
        <v>#REF!</v>
      </c>
      <c r="X92" s="99" t="e">
        <f>SUM(#REF!)</f>
        <v>#REF!</v>
      </c>
      <c r="Y92" s="99" t="e">
        <f>SUM(#REF!)</f>
        <v>#REF!</v>
      </c>
      <c r="Z92" s="99" t="e">
        <f>SUM(#REF!)</f>
        <v>#REF!</v>
      </c>
      <c r="AA92" s="161">
        <f>SUM(AA93:AA95)</f>
        <v>6749000</v>
      </c>
      <c r="AB92" s="161">
        <f>D92-AA92</f>
        <v>13401000</v>
      </c>
      <c r="AC92" s="71">
        <f>AA92/D92*100</f>
        <v>33.493796526054595</v>
      </c>
      <c r="AD92" s="152" t="s">
        <v>71</v>
      </c>
    </row>
    <row r="93" spans="1:35" s="135" customFormat="1" ht="25.5">
      <c r="A93" s="101"/>
      <c r="B93" s="162" t="s">
        <v>171</v>
      </c>
      <c r="C93" s="68"/>
      <c r="D93" s="103">
        <v>4800000</v>
      </c>
      <c r="E93" s="103"/>
      <c r="F93" s="103"/>
      <c r="G93" s="103"/>
      <c r="H93" s="103"/>
      <c r="I93" s="103"/>
      <c r="J93" s="103"/>
      <c r="K93" s="103"/>
      <c r="L93" s="103"/>
      <c r="M93" s="103"/>
      <c r="N93" s="103"/>
      <c r="O93" s="103"/>
      <c r="P93" s="103"/>
      <c r="Q93" s="103"/>
      <c r="R93" s="103"/>
      <c r="S93" s="103"/>
      <c r="T93" s="103"/>
      <c r="U93" s="103"/>
      <c r="V93" s="103"/>
      <c r="W93" s="103"/>
      <c r="X93" s="103"/>
      <c r="Y93" s="103"/>
      <c r="Z93" s="103"/>
      <c r="AA93" s="103">
        <f>SUM(E93:P93)</f>
        <v>0</v>
      </c>
      <c r="AB93" s="103">
        <f t="shared" ref="AB93:AB111" si="31">D93-AA93</f>
        <v>4800000</v>
      </c>
      <c r="AC93" s="80">
        <f>AA93/D93*100</f>
        <v>0</v>
      </c>
      <c r="AD93" s="72" t="s">
        <v>71</v>
      </c>
    </row>
    <row r="94" spans="1:35" s="135" customFormat="1" ht="12.75">
      <c r="A94" s="101"/>
      <c r="B94" s="162" t="s">
        <v>172</v>
      </c>
      <c r="C94" s="68"/>
      <c r="D94" s="248">
        <v>8400000</v>
      </c>
      <c r="E94" s="103"/>
      <c r="F94" s="103"/>
      <c r="G94" s="103"/>
      <c r="H94" s="103"/>
      <c r="I94" s="103"/>
      <c r="J94" s="103"/>
      <c r="K94" s="103"/>
      <c r="L94" s="103"/>
      <c r="M94" s="103"/>
      <c r="N94" s="103"/>
      <c r="O94" s="103"/>
      <c r="P94" s="103"/>
      <c r="Q94" s="103"/>
      <c r="R94" s="103"/>
      <c r="S94" s="103"/>
      <c r="T94" s="103"/>
      <c r="U94" s="103"/>
      <c r="V94" s="103"/>
      <c r="W94" s="103"/>
      <c r="X94" s="103"/>
      <c r="Y94" s="103"/>
      <c r="Z94" s="103"/>
      <c r="AA94" s="103">
        <f>SUM(E94:P94)</f>
        <v>0</v>
      </c>
      <c r="AB94" s="103">
        <f t="shared" si="31"/>
        <v>8400000</v>
      </c>
      <c r="AC94" s="80">
        <f>AA94/D94*100</f>
        <v>0</v>
      </c>
      <c r="AD94" s="72" t="s">
        <v>71</v>
      </c>
      <c r="AE94" s="135">
        <f>4*2*20*30000</f>
        <v>4800000</v>
      </c>
    </row>
    <row r="95" spans="1:35" s="135" customFormat="1" ht="12.75">
      <c r="A95" s="101"/>
      <c r="B95" s="162" t="s">
        <v>173</v>
      </c>
      <c r="C95" s="68"/>
      <c r="D95" s="103">
        <v>6950000</v>
      </c>
      <c r="E95" s="103"/>
      <c r="F95" s="103"/>
      <c r="G95" s="103">
        <v>876000</v>
      </c>
      <c r="H95" s="103"/>
      <c r="I95" s="103"/>
      <c r="J95" s="103"/>
      <c r="K95" s="103"/>
      <c r="L95" s="103"/>
      <c r="M95" s="103"/>
      <c r="N95" s="103">
        <v>5873000</v>
      </c>
      <c r="O95" s="103"/>
      <c r="P95" s="103"/>
      <c r="Q95" s="103"/>
      <c r="R95" s="103"/>
      <c r="S95" s="103"/>
      <c r="T95" s="103"/>
      <c r="U95" s="103"/>
      <c r="V95" s="103"/>
      <c r="W95" s="103"/>
      <c r="X95" s="103"/>
      <c r="Y95" s="103"/>
      <c r="Z95" s="103"/>
      <c r="AA95" s="103">
        <f>SUM(E95:P95)</f>
        <v>6749000</v>
      </c>
      <c r="AB95" s="103">
        <f t="shared" si="31"/>
        <v>201000</v>
      </c>
      <c r="AC95" s="80">
        <f>AA95/D95*100</f>
        <v>97.107913669064743</v>
      </c>
      <c r="AD95" s="72" t="s">
        <v>71</v>
      </c>
    </row>
    <row r="96" spans="1:35" s="131" customFormat="1" ht="12.75">
      <c r="A96" s="106"/>
      <c r="B96" s="107"/>
      <c r="C96" s="68"/>
      <c r="D96" s="75"/>
      <c r="E96" s="75"/>
      <c r="F96" s="75"/>
      <c r="G96" s="75"/>
      <c r="H96" s="75"/>
      <c r="I96" s="75"/>
      <c r="J96" s="75"/>
      <c r="K96" s="75"/>
      <c r="L96" s="75"/>
      <c r="M96" s="75"/>
      <c r="N96" s="75"/>
      <c r="O96" s="75"/>
      <c r="P96" s="75"/>
      <c r="Q96" s="75"/>
      <c r="R96" s="75"/>
      <c r="S96" s="75"/>
      <c r="T96" s="79"/>
      <c r="U96" s="79"/>
      <c r="V96" s="79"/>
      <c r="W96" s="79"/>
      <c r="X96" s="79"/>
      <c r="Y96" s="79"/>
      <c r="Z96" s="79"/>
      <c r="AA96" s="103"/>
      <c r="AB96" s="103"/>
      <c r="AC96" s="80"/>
      <c r="AD96" s="72"/>
      <c r="AH96" s="155"/>
    </row>
    <row r="97" spans="1:30" s="135" customFormat="1" ht="12.75">
      <c r="A97" s="159">
        <v>525113</v>
      </c>
      <c r="B97" s="160" t="s">
        <v>74</v>
      </c>
      <c r="C97" s="145"/>
      <c r="D97" s="161">
        <f>SUM(D98:D101)</f>
        <v>190400000</v>
      </c>
      <c r="E97" s="161">
        <f t="shared" ref="E97:Z97" si="32">SUM(E98:E101)</f>
        <v>0</v>
      </c>
      <c r="F97" s="161">
        <f t="shared" si="32"/>
        <v>0</v>
      </c>
      <c r="G97" s="161">
        <f t="shared" si="32"/>
        <v>0</v>
      </c>
      <c r="H97" s="161">
        <f t="shared" si="32"/>
        <v>0</v>
      </c>
      <c r="I97" s="161">
        <f t="shared" si="32"/>
        <v>0</v>
      </c>
      <c r="J97" s="161">
        <f t="shared" si="32"/>
        <v>0</v>
      </c>
      <c r="K97" s="161">
        <f t="shared" si="32"/>
        <v>0</v>
      </c>
      <c r="L97" s="161">
        <f t="shared" si="32"/>
        <v>0</v>
      </c>
      <c r="M97" s="161">
        <f t="shared" si="32"/>
        <v>0</v>
      </c>
      <c r="N97" s="161">
        <f t="shared" si="32"/>
        <v>49817052</v>
      </c>
      <c r="O97" s="161">
        <f t="shared" si="32"/>
        <v>13500000</v>
      </c>
      <c r="P97" s="161">
        <f t="shared" si="32"/>
        <v>0</v>
      </c>
      <c r="Q97" s="161">
        <f t="shared" si="32"/>
        <v>0</v>
      </c>
      <c r="R97" s="161">
        <f t="shared" si="32"/>
        <v>0</v>
      </c>
      <c r="S97" s="161">
        <f t="shared" si="32"/>
        <v>0</v>
      </c>
      <c r="T97" s="161">
        <f t="shared" si="32"/>
        <v>0</v>
      </c>
      <c r="U97" s="161">
        <f t="shared" si="32"/>
        <v>0</v>
      </c>
      <c r="V97" s="161">
        <f t="shared" si="32"/>
        <v>0</v>
      </c>
      <c r="W97" s="161">
        <f t="shared" si="32"/>
        <v>0</v>
      </c>
      <c r="X97" s="161">
        <f t="shared" si="32"/>
        <v>0</v>
      </c>
      <c r="Y97" s="161">
        <f t="shared" si="32"/>
        <v>0</v>
      </c>
      <c r="Z97" s="161">
        <f t="shared" si="32"/>
        <v>0</v>
      </c>
      <c r="AA97" s="161">
        <f>SUM(AA98:AA101)</f>
        <v>63317052</v>
      </c>
      <c r="AB97" s="99">
        <f t="shared" si="31"/>
        <v>127082948</v>
      </c>
      <c r="AC97" s="71">
        <f>AA97/D97*100</f>
        <v>33.254754201680669</v>
      </c>
      <c r="AD97" s="152" t="s">
        <v>71</v>
      </c>
    </row>
    <row r="98" spans="1:30" s="135" customFormat="1" ht="12.75">
      <c r="A98" s="106"/>
      <c r="B98" s="162" t="s">
        <v>174</v>
      </c>
      <c r="C98" s="68"/>
      <c r="D98" s="103">
        <v>37200000</v>
      </c>
      <c r="E98" s="103"/>
      <c r="F98" s="103"/>
      <c r="G98" s="103"/>
      <c r="H98" s="103"/>
      <c r="I98" s="103"/>
      <c r="J98" s="103"/>
      <c r="K98" s="103"/>
      <c r="L98" s="103"/>
      <c r="M98" s="103"/>
      <c r="N98" s="103"/>
      <c r="O98" s="103"/>
      <c r="P98" s="103"/>
      <c r="Q98" s="103"/>
      <c r="R98" s="103"/>
      <c r="S98" s="103"/>
      <c r="T98" s="103"/>
      <c r="U98" s="103"/>
      <c r="V98" s="103"/>
      <c r="W98" s="103"/>
      <c r="X98" s="103"/>
      <c r="Y98" s="103"/>
      <c r="Z98" s="103"/>
      <c r="AA98" s="103">
        <f>SUM(E98:P98)</f>
        <v>0</v>
      </c>
      <c r="AB98" s="103">
        <f t="shared" si="31"/>
        <v>37200000</v>
      </c>
      <c r="AC98" s="80">
        <f>AA98/D98*100</f>
        <v>0</v>
      </c>
      <c r="AD98" s="72" t="s">
        <v>71</v>
      </c>
    </row>
    <row r="99" spans="1:30" s="135" customFormat="1" ht="12.75">
      <c r="A99" s="106"/>
      <c r="B99" s="162" t="s">
        <v>175</v>
      </c>
      <c r="C99" s="68"/>
      <c r="D99" s="103">
        <v>37200000</v>
      </c>
      <c r="E99" s="103"/>
      <c r="F99" s="103"/>
      <c r="G99" s="103"/>
      <c r="H99" s="103"/>
      <c r="I99" s="103"/>
      <c r="J99" s="103"/>
      <c r="K99" s="103"/>
      <c r="L99" s="103"/>
      <c r="M99" s="103"/>
      <c r="N99" s="103"/>
      <c r="O99" s="103"/>
      <c r="P99" s="103"/>
      <c r="Q99" s="103"/>
      <c r="R99" s="103"/>
      <c r="S99" s="103"/>
      <c r="T99" s="103"/>
      <c r="U99" s="103"/>
      <c r="V99" s="103"/>
      <c r="W99" s="103"/>
      <c r="X99" s="103"/>
      <c r="Y99" s="103"/>
      <c r="Z99" s="103"/>
      <c r="AA99" s="103">
        <f>SUM(E99:P99)</f>
        <v>0</v>
      </c>
      <c r="AB99" s="103">
        <f t="shared" si="31"/>
        <v>37200000</v>
      </c>
      <c r="AC99" s="80">
        <f>AA99/D99*100</f>
        <v>0</v>
      </c>
      <c r="AD99" s="72" t="s">
        <v>71</v>
      </c>
    </row>
    <row r="100" spans="1:30" s="135" customFormat="1" ht="25.5">
      <c r="A100" s="106"/>
      <c r="B100" s="162" t="s">
        <v>176</v>
      </c>
      <c r="C100" s="68"/>
      <c r="D100" s="103">
        <v>36000000</v>
      </c>
      <c r="E100" s="103"/>
      <c r="F100" s="103"/>
      <c r="G100" s="103"/>
      <c r="H100" s="103"/>
      <c r="I100" s="103"/>
      <c r="J100" s="103"/>
      <c r="K100" s="103"/>
      <c r="L100" s="103"/>
      <c r="M100" s="103"/>
      <c r="N100" s="103">
        <v>13200000</v>
      </c>
      <c r="O100" s="103">
        <v>13500000</v>
      </c>
      <c r="P100" s="103"/>
      <c r="Q100" s="103"/>
      <c r="R100" s="103"/>
      <c r="S100" s="103"/>
      <c r="T100" s="103"/>
      <c r="U100" s="103"/>
      <c r="V100" s="103"/>
      <c r="W100" s="103"/>
      <c r="X100" s="103"/>
      <c r="Y100" s="103"/>
      <c r="Z100" s="103"/>
      <c r="AA100" s="103">
        <f>SUM(E100:P100)</f>
        <v>26700000</v>
      </c>
      <c r="AB100" s="103">
        <f t="shared" si="31"/>
        <v>9300000</v>
      </c>
      <c r="AC100" s="80">
        <f>AA100/D100*100</f>
        <v>74.166666666666671</v>
      </c>
      <c r="AD100" s="72" t="s">
        <v>71</v>
      </c>
    </row>
    <row r="101" spans="1:30" s="135" customFormat="1" ht="25.5">
      <c r="A101" s="106"/>
      <c r="B101" s="162" t="s">
        <v>177</v>
      </c>
      <c r="C101" s="68"/>
      <c r="D101" s="103">
        <v>80000000</v>
      </c>
      <c r="E101" s="103"/>
      <c r="F101" s="103"/>
      <c r="G101" s="103"/>
      <c r="H101" s="103"/>
      <c r="I101" s="103"/>
      <c r="J101" s="103"/>
      <c r="K101" s="103"/>
      <c r="L101" s="103"/>
      <c r="M101" s="103"/>
      <c r="N101" s="103">
        <v>36617052</v>
      </c>
      <c r="O101" s="103"/>
      <c r="P101" s="103"/>
      <c r="Q101" s="103"/>
      <c r="R101" s="103"/>
      <c r="S101" s="103"/>
      <c r="T101" s="103"/>
      <c r="U101" s="103"/>
      <c r="V101" s="103"/>
      <c r="W101" s="103"/>
      <c r="X101" s="103"/>
      <c r="Y101" s="103"/>
      <c r="Z101" s="103"/>
      <c r="AA101" s="103">
        <f>SUM(E101:P101)</f>
        <v>36617052</v>
      </c>
      <c r="AB101" s="103">
        <f t="shared" si="31"/>
        <v>43382948</v>
      </c>
      <c r="AC101" s="80">
        <f>AA101/D101*100</f>
        <v>45.771315000000001</v>
      </c>
      <c r="AD101" s="72" t="s">
        <v>71</v>
      </c>
    </row>
    <row r="102" spans="1:30" s="135" customFormat="1" ht="12.75">
      <c r="A102" s="106"/>
      <c r="B102" s="105"/>
      <c r="C102" s="68"/>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c r="AA102" s="103"/>
      <c r="AB102" s="103"/>
      <c r="AC102" s="80"/>
      <c r="AD102" s="72"/>
    </row>
    <row r="103" spans="1:30" s="153" customFormat="1" ht="12.75">
      <c r="A103" s="159">
        <v>525115</v>
      </c>
      <c r="B103" s="160" t="s">
        <v>80</v>
      </c>
      <c r="C103" s="145"/>
      <c r="D103" s="161">
        <f t="shared" ref="D103:P103" si="33">SUM(D104:D109)</f>
        <v>85850000</v>
      </c>
      <c r="E103" s="161">
        <f t="shared" si="33"/>
        <v>0</v>
      </c>
      <c r="F103" s="161">
        <f t="shared" si="33"/>
        <v>0</v>
      </c>
      <c r="G103" s="161">
        <f t="shared" si="33"/>
        <v>0</v>
      </c>
      <c r="H103" s="161">
        <f t="shared" si="33"/>
        <v>0</v>
      </c>
      <c r="I103" s="161">
        <f t="shared" si="33"/>
        <v>0</v>
      </c>
      <c r="J103" s="161">
        <f t="shared" si="33"/>
        <v>0</v>
      </c>
      <c r="K103" s="161">
        <f t="shared" si="33"/>
        <v>0</v>
      </c>
      <c r="L103" s="161">
        <f t="shared" si="33"/>
        <v>0</v>
      </c>
      <c r="M103" s="161">
        <f t="shared" si="33"/>
        <v>0</v>
      </c>
      <c r="N103" s="161">
        <f t="shared" si="33"/>
        <v>0</v>
      </c>
      <c r="O103" s="161">
        <f t="shared" si="33"/>
        <v>15700000</v>
      </c>
      <c r="P103" s="161">
        <f t="shared" si="33"/>
        <v>0</v>
      </c>
      <c r="Q103" s="161" t="e">
        <f>#REF!</f>
        <v>#REF!</v>
      </c>
      <c r="R103" s="161" t="e">
        <f>#REF!</f>
        <v>#REF!</v>
      </c>
      <c r="S103" s="161" t="e">
        <f>#REF!</f>
        <v>#REF!</v>
      </c>
      <c r="T103" s="161" t="e">
        <f>#REF!</f>
        <v>#REF!</v>
      </c>
      <c r="U103" s="161" t="e">
        <f>#REF!</f>
        <v>#REF!</v>
      </c>
      <c r="V103" s="161" t="e">
        <f>#REF!</f>
        <v>#REF!</v>
      </c>
      <c r="W103" s="161" t="e">
        <f>#REF!</f>
        <v>#REF!</v>
      </c>
      <c r="X103" s="161" t="e">
        <f>#REF!</f>
        <v>#REF!</v>
      </c>
      <c r="Y103" s="161" t="e">
        <f>#REF!</f>
        <v>#REF!</v>
      </c>
      <c r="Z103" s="161" t="e">
        <f>#REF!</f>
        <v>#REF!</v>
      </c>
      <c r="AA103" s="161">
        <f>SUM(AA104:AA109)</f>
        <v>15700000</v>
      </c>
      <c r="AB103" s="99">
        <f>D103-AA103</f>
        <v>70150000</v>
      </c>
      <c r="AC103" s="71">
        <f>AA103/D103*100</f>
        <v>18.287711124053583</v>
      </c>
      <c r="AD103" s="152" t="s">
        <v>71</v>
      </c>
    </row>
    <row r="104" spans="1:30" s="153" customFormat="1" ht="12.75">
      <c r="A104" s="159"/>
      <c r="B104" s="162" t="s">
        <v>180</v>
      </c>
      <c r="C104" s="145"/>
      <c r="D104" s="103">
        <v>7350000</v>
      </c>
      <c r="E104" s="161"/>
      <c r="F104" s="161"/>
      <c r="G104" s="161"/>
      <c r="H104" s="161"/>
      <c r="I104" s="161"/>
      <c r="J104" s="161"/>
      <c r="K104" s="161"/>
      <c r="L104" s="161"/>
      <c r="M104" s="161"/>
      <c r="N104" s="161"/>
      <c r="O104" s="161">
        <v>6100000</v>
      </c>
      <c r="P104" s="161"/>
      <c r="Q104" s="161"/>
      <c r="R104" s="161"/>
      <c r="S104" s="161"/>
      <c r="T104" s="161"/>
      <c r="U104" s="161"/>
      <c r="V104" s="161"/>
      <c r="W104" s="161"/>
      <c r="X104" s="161"/>
      <c r="Y104" s="161"/>
      <c r="Z104" s="161"/>
      <c r="AA104" s="161">
        <f t="shared" ref="AA104:AA109" si="34">SUM(E104:P104)</f>
        <v>6100000</v>
      </c>
      <c r="AB104" s="103">
        <f t="shared" si="31"/>
        <v>1250000</v>
      </c>
      <c r="AC104" s="80">
        <f t="shared" ref="AC104:AC109" si="35">AA104/D104*100</f>
        <v>82.993197278911566</v>
      </c>
      <c r="AD104" s="152" t="s">
        <v>71</v>
      </c>
    </row>
    <row r="105" spans="1:30" s="153" customFormat="1" ht="12.75">
      <c r="A105" s="159"/>
      <c r="B105" s="162" t="s">
        <v>181</v>
      </c>
      <c r="C105" s="145"/>
      <c r="D105" s="103">
        <v>10500000</v>
      </c>
      <c r="E105" s="161"/>
      <c r="F105" s="161"/>
      <c r="G105" s="161"/>
      <c r="H105" s="161"/>
      <c r="I105" s="161"/>
      <c r="J105" s="161"/>
      <c r="K105" s="161"/>
      <c r="L105" s="161"/>
      <c r="M105" s="161"/>
      <c r="N105" s="161"/>
      <c r="O105" s="161">
        <v>6600000</v>
      </c>
      <c r="P105" s="161"/>
      <c r="Q105" s="161"/>
      <c r="R105" s="161"/>
      <c r="S105" s="161"/>
      <c r="T105" s="161"/>
      <c r="U105" s="161"/>
      <c r="V105" s="161"/>
      <c r="W105" s="161"/>
      <c r="X105" s="161"/>
      <c r="Y105" s="161"/>
      <c r="Z105" s="161"/>
      <c r="AA105" s="161">
        <f t="shared" si="34"/>
        <v>6600000</v>
      </c>
      <c r="AB105" s="103">
        <f t="shared" si="31"/>
        <v>3900000</v>
      </c>
      <c r="AC105" s="80">
        <f t="shared" si="35"/>
        <v>62.857142857142854</v>
      </c>
      <c r="AD105" s="152" t="s">
        <v>71</v>
      </c>
    </row>
    <row r="106" spans="1:30" s="153" customFormat="1" ht="12.75">
      <c r="A106" s="159"/>
      <c r="B106" s="162" t="s">
        <v>184</v>
      </c>
      <c r="C106" s="145"/>
      <c r="D106" s="103">
        <v>12000000</v>
      </c>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1"/>
      <c r="AA106" s="161">
        <f t="shared" si="34"/>
        <v>0</v>
      </c>
      <c r="AB106" s="103">
        <f t="shared" si="31"/>
        <v>12000000</v>
      </c>
      <c r="AC106" s="80">
        <f t="shared" si="35"/>
        <v>0</v>
      </c>
      <c r="AD106" s="152" t="s">
        <v>71</v>
      </c>
    </row>
    <row r="107" spans="1:30" s="153" customFormat="1" ht="12.75">
      <c r="A107" s="159"/>
      <c r="B107" s="162" t="s">
        <v>185</v>
      </c>
      <c r="C107" s="145"/>
      <c r="D107" s="103">
        <v>8400000</v>
      </c>
      <c r="E107" s="161"/>
      <c r="F107" s="161"/>
      <c r="G107" s="161"/>
      <c r="H107" s="161"/>
      <c r="I107" s="161"/>
      <c r="J107" s="161"/>
      <c r="K107" s="161"/>
      <c r="L107" s="161"/>
      <c r="M107" s="161"/>
      <c r="N107" s="161"/>
      <c r="O107" s="161"/>
      <c r="P107" s="161"/>
      <c r="Q107" s="161"/>
      <c r="R107" s="161"/>
      <c r="S107" s="161"/>
      <c r="T107" s="161"/>
      <c r="U107" s="161"/>
      <c r="V107" s="161"/>
      <c r="W107" s="161"/>
      <c r="X107" s="161"/>
      <c r="Y107" s="161"/>
      <c r="Z107" s="161"/>
      <c r="AA107" s="161">
        <f t="shared" si="34"/>
        <v>0</v>
      </c>
      <c r="AB107" s="103">
        <f t="shared" si="31"/>
        <v>8400000</v>
      </c>
      <c r="AC107" s="80">
        <f t="shared" si="35"/>
        <v>0</v>
      </c>
      <c r="AD107" s="152" t="s">
        <v>71</v>
      </c>
    </row>
    <row r="108" spans="1:30" s="153" customFormat="1" ht="25.5">
      <c r="A108" s="159"/>
      <c r="B108" s="162" t="s">
        <v>188</v>
      </c>
      <c r="C108" s="145"/>
      <c r="D108" s="103">
        <v>19600000</v>
      </c>
      <c r="E108" s="161"/>
      <c r="F108" s="161"/>
      <c r="G108" s="161"/>
      <c r="H108" s="161"/>
      <c r="I108" s="161"/>
      <c r="J108" s="161"/>
      <c r="K108" s="161"/>
      <c r="L108" s="161"/>
      <c r="M108" s="161"/>
      <c r="N108" s="161"/>
      <c r="O108" s="161">
        <v>1800000</v>
      </c>
      <c r="P108" s="161"/>
      <c r="Q108" s="161"/>
      <c r="R108" s="161"/>
      <c r="S108" s="161"/>
      <c r="T108" s="161"/>
      <c r="U108" s="161"/>
      <c r="V108" s="161"/>
      <c r="W108" s="161"/>
      <c r="X108" s="161"/>
      <c r="Y108" s="161"/>
      <c r="Z108" s="161"/>
      <c r="AA108" s="161">
        <f t="shared" si="34"/>
        <v>1800000</v>
      </c>
      <c r="AB108" s="103">
        <f t="shared" si="31"/>
        <v>17800000</v>
      </c>
      <c r="AC108" s="80">
        <f t="shared" si="35"/>
        <v>9.183673469387756</v>
      </c>
      <c r="AD108" s="152" t="s">
        <v>71</v>
      </c>
    </row>
    <row r="109" spans="1:30" s="153" customFormat="1" ht="25.5">
      <c r="A109" s="159"/>
      <c r="B109" s="162" t="s">
        <v>189</v>
      </c>
      <c r="C109" s="145"/>
      <c r="D109" s="103">
        <v>28000000</v>
      </c>
      <c r="E109" s="161"/>
      <c r="F109" s="161"/>
      <c r="G109" s="161"/>
      <c r="H109" s="161"/>
      <c r="I109" s="161"/>
      <c r="J109" s="161"/>
      <c r="K109" s="161"/>
      <c r="L109" s="161"/>
      <c r="M109" s="161"/>
      <c r="N109" s="161"/>
      <c r="O109" s="161">
        <v>1200000</v>
      </c>
      <c r="P109" s="161"/>
      <c r="Q109" s="161"/>
      <c r="R109" s="161"/>
      <c r="S109" s="161"/>
      <c r="T109" s="161"/>
      <c r="U109" s="161"/>
      <c r="V109" s="161"/>
      <c r="W109" s="161"/>
      <c r="X109" s="161"/>
      <c r="Y109" s="161"/>
      <c r="Z109" s="161"/>
      <c r="AA109" s="161">
        <f t="shared" si="34"/>
        <v>1200000</v>
      </c>
      <c r="AB109" s="103">
        <f t="shared" si="31"/>
        <v>26800000</v>
      </c>
      <c r="AC109" s="80">
        <f t="shared" si="35"/>
        <v>4.2857142857142856</v>
      </c>
      <c r="AD109" s="152" t="s">
        <v>71</v>
      </c>
    </row>
    <row r="110" spans="1:30" s="153" customFormat="1" ht="12.75">
      <c r="A110" s="159"/>
      <c r="B110" s="107"/>
      <c r="C110" s="145"/>
      <c r="D110" s="103"/>
      <c r="E110" s="161"/>
      <c r="F110" s="161"/>
      <c r="G110" s="161"/>
      <c r="H110" s="161"/>
      <c r="I110" s="161"/>
      <c r="J110" s="161"/>
      <c r="K110" s="161"/>
      <c r="L110" s="161"/>
      <c r="M110" s="161"/>
      <c r="N110" s="161"/>
      <c r="O110" s="161"/>
      <c r="P110" s="161"/>
      <c r="Q110" s="161"/>
      <c r="R110" s="161"/>
      <c r="S110" s="161"/>
      <c r="T110" s="161"/>
      <c r="U110" s="161"/>
      <c r="V110" s="161"/>
      <c r="W110" s="161"/>
      <c r="X110" s="161"/>
      <c r="Y110" s="161"/>
      <c r="Z110" s="161"/>
      <c r="AA110" s="161"/>
      <c r="AB110" s="103"/>
      <c r="AC110" s="80"/>
      <c r="AD110" s="152"/>
    </row>
    <row r="111" spans="1:30" s="153" customFormat="1" ht="12.75">
      <c r="A111" s="159"/>
      <c r="B111" s="107"/>
      <c r="C111" s="145"/>
      <c r="D111" s="103"/>
      <c r="E111" s="161"/>
      <c r="F111" s="161"/>
      <c r="G111" s="161"/>
      <c r="H111" s="161"/>
      <c r="I111" s="161"/>
      <c r="J111" s="161"/>
      <c r="K111" s="161"/>
      <c r="L111" s="161"/>
      <c r="M111" s="161"/>
      <c r="N111" s="161"/>
      <c r="O111" s="161"/>
      <c r="P111" s="161"/>
      <c r="Q111" s="161"/>
      <c r="R111" s="161"/>
      <c r="S111" s="161"/>
      <c r="T111" s="161"/>
      <c r="U111" s="161"/>
      <c r="V111" s="161"/>
      <c r="W111" s="161"/>
      <c r="X111" s="161"/>
      <c r="Y111" s="161"/>
      <c r="Z111" s="161"/>
      <c r="AA111" s="161"/>
      <c r="AB111" s="103">
        <f t="shared" si="31"/>
        <v>0</v>
      </c>
      <c r="AC111" s="80"/>
      <c r="AD111" s="152"/>
    </row>
    <row r="112" spans="1:30" s="135" customFormat="1" ht="12.75">
      <c r="A112" s="95" t="s">
        <v>87</v>
      </c>
      <c r="B112" s="96" t="s">
        <v>88</v>
      </c>
      <c r="C112" s="62"/>
      <c r="D112" s="99">
        <f t="shared" ref="D112:Z112" si="36">D114+D123+D131</f>
        <v>311150000</v>
      </c>
      <c r="E112" s="109">
        <f t="shared" si="36"/>
        <v>9625500</v>
      </c>
      <c r="F112" s="109">
        <f t="shared" si="36"/>
        <v>17997900</v>
      </c>
      <c r="G112" s="109">
        <f t="shared" si="36"/>
        <v>8475800</v>
      </c>
      <c r="H112" s="109">
        <f t="shared" si="36"/>
        <v>52990000</v>
      </c>
      <c r="I112" s="109">
        <f t="shared" si="36"/>
        <v>8600000</v>
      </c>
      <c r="J112" s="109">
        <f t="shared" si="36"/>
        <v>20660000</v>
      </c>
      <c r="K112" s="109">
        <f t="shared" si="36"/>
        <v>26100000</v>
      </c>
      <c r="L112" s="109">
        <f t="shared" si="36"/>
        <v>6150000</v>
      </c>
      <c r="M112" s="109">
        <f t="shared" si="36"/>
        <v>129000000</v>
      </c>
      <c r="N112" s="109">
        <f t="shared" si="36"/>
        <v>6120000</v>
      </c>
      <c r="O112" s="109">
        <f t="shared" si="36"/>
        <v>0</v>
      </c>
      <c r="P112" s="109">
        <f t="shared" si="36"/>
        <v>0</v>
      </c>
      <c r="Q112" s="109" t="e">
        <f t="shared" si="36"/>
        <v>#REF!</v>
      </c>
      <c r="R112" s="109" t="e">
        <f t="shared" si="36"/>
        <v>#REF!</v>
      </c>
      <c r="S112" s="109" t="e">
        <f t="shared" si="36"/>
        <v>#REF!</v>
      </c>
      <c r="T112" s="109" t="e">
        <f t="shared" si="36"/>
        <v>#REF!</v>
      </c>
      <c r="U112" s="109" t="e">
        <f t="shared" si="36"/>
        <v>#REF!</v>
      </c>
      <c r="V112" s="109" t="e">
        <f t="shared" si="36"/>
        <v>#REF!</v>
      </c>
      <c r="W112" s="109" t="e">
        <f t="shared" si="36"/>
        <v>#REF!</v>
      </c>
      <c r="X112" s="109" t="e">
        <f t="shared" si="36"/>
        <v>#REF!</v>
      </c>
      <c r="Y112" s="109" t="e">
        <f t="shared" si="36"/>
        <v>#REF!</v>
      </c>
      <c r="Z112" s="109" t="e">
        <f t="shared" si="36"/>
        <v>#REF!</v>
      </c>
      <c r="AA112" s="109">
        <f>AA114+AA123+AA131</f>
        <v>285719200</v>
      </c>
      <c r="AB112" s="109">
        <f>D112-AA112</f>
        <v>25430800</v>
      </c>
      <c r="AC112" s="64">
        <f>AA112/D112*100</f>
        <v>91.826835931222888</v>
      </c>
      <c r="AD112" s="65" t="s">
        <v>71</v>
      </c>
    </row>
    <row r="113" spans="1:32" s="135" customFormat="1" ht="12.75">
      <c r="A113" s="97" t="s">
        <v>72</v>
      </c>
      <c r="B113" s="67" t="s">
        <v>79</v>
      </c>
      <c r="C113" s="66"/>
      <c r="D113" s="103"/>
      <c r="E113" s="103"/>
      <c r="F113" s="103"/>
      <c r="G113" s="103"/>
      <c r="H113" s="103"/>
      <c r="I113" s="103"/>
      <c r="J113" s="103"/>
      <c r="K113" s="103"/>
      <c r="L113" s="103"/>
      <c r="M113" s="103"/>
      <c r="N113" s="103"/>
      <c r="O113" s="103"/>
      <c r="P113" s="103"/>
      <c r="Q113" s="99"/>
      <c r="R113" s="99"/>
      <c r="S113" s="99"/>
      <c r="T113" s="99"/>
      <c r="U113" s="99"/>
      <c r="V113" s="99"/>
      <c r="W113" s="99"/>
      <c r="X113" s="99"/>
      <c r="Y113" s="99"/>
      <c r="Z113" s="99"/>
      <c r="AA113" s="99"/>
      <c r="AB113" s="103">
        <f t="shared" ref="AB113:AB134" si="37">D113-AA113</f>
        <v>0</v>
      </c>
      <c r="AC113" s="80"/>
      <c r="AD113" s="94"/>
    </row>
    <row r="114" spans="1:32" s="153" customFormat="1" ht="12.75">
      <c r="A114" s="159">
        <v>525112</v>
      </c>
      <c r="B114" s="160" t="s">
        <v>75</v>
      </c>
      <c r="C114" s="145"/>
      <c r="D114" s="161">
        <f>SUM(D115:D121)</f>
        <v>31396000</v>
      </c>
      <c r="E114" s="161">
        <f>SUM(E115:E121)</f>
        <v>0</v>
      </c>
      <c r="F114" s="161">
        <f t="shared" ref="F114:P114" si="38">SUM(F115:F121)</f>
        <v>0</v>
      </c>
      <c r="G114" s="161">
        <f t="shared" si="38"/>
        <v>3975800</v>
      </c>
      <c r="H114" s="161">
        <f t="shared" si="38"/>
        <v>0</v>
      </c>
      <c r="I114" s="161">
        <f t="shared" si="38"/>
        <v>0</v>
      </c>
      <c r="J114" s="161">
        <f t="shared" si="38"/>
        <v>5430000</v>
      </c>
      <c r="K114" s="161">
        <f t="shared" si="38"/>
        <v>1200000</v>
      </c>
      <c r="L114" s="161">
        <f t="shared" si="38"/>
        <v>6150000</v>
      </c>
      <c r="M114" s="161">
        <f t="shared" si="38"/>
        <v>0</v>
      </c>
      <c r="N114" s="161">
        <f t="shared" si="38"/>
        <v>6120000</v>
      </c>
      <c r="O114" s="161">
        <f t="shared" si="38"/>
        <v>0</v>
      </c>
      <c r="P114" s="161">
        <f t="shared" si="38"/>
        <v>0</v>
      </c>
      <c r="Q114" s="161" t="e">
        <f>SUM(#REF!)</f>
        <v>#REF!</v>
      </c>
      <c r="R114" s="161" t="e">
        <f>SUM(#REF!)</f>
        <v>#REF!</v>
      </c>
      <c r="S114" s="161" t="e">
        <f>SUM(#REF!)</f>
        <v>#REF!</v>
      </c>
      <c r="T114" s="161" t="e">
        <f>SUM(#REF!)</f>
        <v>#REF!</v>
      </c>
      <c r="U114" s="161" t="e">
        <f>SUM(#REF!)</f>
        <v>#REF!</v>
      </c>
      <c r="V114" s="161" t="e">
        <f>SUM(#REF!)</f>
        <v>#REF!</v>
      </c>
      <c r="W114" s="161" t="e">
        <f>SUM(#REF!)</f>
        <v>#REF!</v>
      </c>
      <c r="X114" s="161" t="e">
        <f>SUM(#REF!)</f>
        <v>#REF!</v>
      </c>
      <c r="Y114" s="161" t="e">
        <f>SUM(#REF!)</f>
        <v>#REF!</v>
      </c>
      <c r="Z114" s="161" t="e">
        <f>SUM(#REF!)</f>
        <v>#REF!</v>
      </c>
      <c r="AA114" s="161">
        <f>SUM(AA115:AA121)</f>
        <v>22875800</v>
      </c>
      <c r="AB114" s="103">
        <f t="shared" si="37"/>
        <v>8520200</v>
      </c>
      <c r="AC114" s="71">
        <f>AA114/D114*100</f>
        <v>72.862148044336863</v>
      </c>
      <c r="AD114" s="152" t="s">
        <v>71</v>
      </c>
    </row>
    <row r="115" spans="1:32" s="153" customFormat="1" ht="12.75">
      <c r="A115" s="159"/>
      <c r="B115" s="162" t="s">
        <v>191</v>
      </c>
      <c r="C115" s="145"/>
      <c r="D115" s="103">
        <v>5304000</v>
      </c>
      <c r="E115" s="161"/>
      <c r="F115" s="161"/>
      <c r="G115" s="166">
        <v>3975800</v>
      </c>
      <c r="H115" s="161"/>
      <c r="I115" s="161"/>
      <c r="J115" s="161"/>
      <c r="K115" s="161"/>
      <c r="L115" s="161"/>
      <c r="M115" s="161"/>
      <c r="N115" s="161"/>
      <c r="O115" s="161"/>
      <c r="P115" s="161"/>
      <c r="Q115" s="161"/>
      <c r="R115" s="161"/>
      <c r="S115" s="161"/>
      <c r="T115" s="161"/>
      <c r="U115" s="161"/>
      <c r="V115" s="161"/>
      <c r="W115" s="161"/>
      <c r="X115" s="161"/>
      <c r="Y115" s="161"/>
      <c r="Z115" s="161"/>
      <c r="AA115" s="103">
        <f>SUM(E115:P115)</f>
        <v>3975800</v>
      </c>
      <c r="AB115" s="103">
        <f t="shared" si="37"/>
        <v>1328200</v>
      </c>
      <c r="AC115" s="80">
        <f t="shared" ref="AC115:AC134" si="39">AA115/D115*100</f>
        <v>74.958521870286575</v>
      </c>
      <c r="AD115" s="152" t="s">
        <v>71</v>
      </c>
    </row>
    <row r="116" spans="1:32" s="153" customFormat="1" ht="12.75">
      <c r="A116" s="159"/>
      <c r="B116" s="162" t="s">
        <v>192</v>
      </c>
      <c r="C116" s="145"/>
      <c r="D116" s="103">
        <v>1202000</v>
      </c>
      <c r="E116" s="161"/>
      <c r="F116" s="161"/>
      <c r="G116" s="161"/>
      <c r="H116" s="161"/>
      <c r="I116" s="161"/>
      <c r="J116" s="161"/>
      <c r="K116" s="166">
        <v>1200000</v>
      </c>
      <c r="L116" s="161"/>
      <c r="M116" s="161"/>
      <c r="N116" s="161"/>
      <c r="O116" s="161"/>
      <c r="P116" s="161"/>
      <c r="Q116" s="161"/>
      <c r="R116" s="161"/>
      <c r="S116" s="161"/>
      <c r="T116" s="161"/>
      <c r="U116" s="161"/>
      <c r="V116" s="161"/>
      <c r="W116" s="161"/>
      <c r="X116" s="161"/>
      <c r="Y116" s="161"/>
      <c r="Z116" s="161"/>
      <c r="AA116" s="103">
        <f t="shared" ref="AA116:AA121" si="40">SUM(E116:P116)</f>
        <v>1200000</v>
      </c>
      <c r="AB116" s="103">
        <f t="shared" si="37"/>
        <v>2000</v>
      </c>
      <c r="AC116" s="80">
        <f t="shared" si="39"/>
        <v>99.833610648918466</v>
      </c>
      <c r="AD116" s="152" t="s">
        <v>71</v>
      </c>
    </row>
    <row r="117" spans="1:32" s="135" customFormat="1" ht="12.75">
      <c r="A117" s="106"/>
      <c r="B117" s="162" t="s">
        <v>193</v>
      </c>
      <c r="C117" s="68"/>
      <c r="D117" s="248">
        <v>840000</v>
      </c>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c r="AA117" s="103">
        <f t="shared" si="40"/>
        <v>0</v>
      </c>
      <c r="AB117" s="103">
        <f t="shared" si="37"/>
        <v>840000</v>
      </c>
      <c r="AC117" s="80">
        <f t="shared" si="39"/>
        <v>0</v>
      </c>
      <c r="AD117" s="152" t="s">
        <v>71</v>
      </c>
    </row>
    <row r="118" spans="1:32" s="135" customFormat="1" ht="25.5">
      <c r="A118" s="106"/>
      <c r="B118" s="162" t="s">
        <v>194</v>
      </c>
      <c r="C118" s="68"/>
      <c r="D118" s="103">
        <v>5300000</v>
      </c>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c r="AA118" s="103">
        <f t="shared" si="40"/>
        <v>0</v>
      </c>
      <c r="AB118" s="103">
        <f t="shared" si="37"/>
        <v>5300000</v>
      </c>
      <c r="AC118" s="80">
        <f t="shared" si="39"/>
        <v>0</v>
      </c>
      <c r="AD118" s="152" t="s">
        <v>71</v>
      </c>
    </row>
    <row r="119" spans="1:32" s="135" customFormat="1" ht="12.75">
      <c r="A119" s="106"/>
      <c r="B119" s="162" t="s">
        <v>195</v>
      </c>
      <c r="C119" s="68"/>
      <c r="D119" s="103">
        <v>3750000</v>
      </c>
      <c r="E119" s="103"/>
      <c r="F119" s="103"/>
      <c r="G119" s="103"/>
      <c r="H119" s="103"/>
      <c r="I119" s="103"/>
      <c r="J119" s="103">
        <v>2250000</v>
      </c>
      <c r="K119" s="103"/>
      <c r="L119" s="103"/>
      <c r="M119" s="103"/>
      <c r="N119" s="103">
        <v>450000</v>
      </c>
      <c r="O119" s="103"/>
      <c r="P119" s="103"/>
      <c r="Q119" s="103"/>
      <c r="R119" s="103"/>
      <c r="S119" s="103"/>
      <c r="T119" s="103"/>
      <c r="U119" s="103"/>
      <c r="V119" s="103"/>
      <c r="W119" s="103"/>
      <c r="X119" s="103"/>
      <c r="Y119" s="103"/>
      <c r="Z119" s="103"/>
      <c r="AA119" s="103">
        <f>SUM(E119:P119)</f>
        <v>2700000</v>
      </c>
      <c r="AB119" s="103">
        <f t="shared" si="37"/>
        <v>1050000</v>
      </c>
      <c r="AC119" s="80">
        <f t="shared" si="39"/>
        <v>72</v>
      </c>
      <c r="AD119" s="152" t="s">
        <v>71</v>
      </c>
      <c r="AE119" s="135">
        <v>3750000</v>
      </c>
      <c r="AF119" s="187">
        <f>AE119-AA119</f>
        <v>1050000</v>
      </c>
    </row>
    <row r="120" spans="1:32" s="135" customFormat="1" ht="12.75">
      <c r="A120" s="106"/>
      <c r="B120" s="162" t="s">
        <v>196</v>
      </c>
      <c r="C120" s="68"/>
      <c r="D120" s="103">
        <v>6000000</v>
      </c>
      <c r="E120" s="103"/>
      <c r="F120" s="103"/>
      <c r="G120" s="103"/>
      <c r="H120" s="103"/>
      <c r="I120" s="103"/>
      <c r="J120" s="103">
        <v>1200000</v>
      </c>
      <c r="K120" s="103"/>
      <c r="L120" s="103">
        <v>2280000</v>
      </c>
      <c r="M120" s="103"/>
      <c r="N120" s="103">
        <v>2520000</v>
      </c>
      <c r="O120" s="103"/>
      <c r="P120" s="103"/>
      <c r="Q120" s="103"/>
      <c r="R120" s="103"/>
      <c r="S120" s="103"/>
      <c r="T120" s="103"/>
      <c r="U120" s="103"/>
      <c r="V120" s="103"/>
      <c r="W120" s="103"/>
      <c r="X120" s="103"/>
      <c r="Y120" s="103"/>
      <c r="Z120" s="103"/>
      <c r="AA120" s="103">
        <f>SUM(E120:P120)</f>
        <v>6000000</v>
      </c>
      <c r="AB120" s="103">
        <f t="shared" si="37"/>
        <v>0</v>
      </c>
      <c r="AC120" s="80">
        <f t="shared" si="39"/>
        <v>100</v>
      </c>
      <c r="AD120" s="152" t="s">
        <v>71</v>
      </c>
      <c r="AE120" s="135">
        <v>6000000</v>
      </c>
      <c r="AF120" s="187">
        <f>AE120-AA120</f>
        <v>0</v>
      </c>
    </row>
    <row r="121" spans="1:32" s="135" customFormat="1" ht="12.75">
      <c r="A121" s="106"/>
      <c r="B121" s="162" t="s">
        <v>197</v>
      </c>
      <c r="C121" s="68"/>
      <c r="D121" s="103">
        <v>9000000</v>
      </c>
      <c r="E121" s="103"/>
      <c r="F121" s="103"/>
      <c r="G121" s="103"/>
      <c r="H121" s="103"/>
      <c r="I121" s="103"/>
      <c r="J121" s="103">
        <v>1980000</v>
      </c>
      <c r="K121" s="103"/>
      <c r="L121" s="103">
        <v>3870000</v>
      </c>
      <c r="M121" s="103"/>
      <c r="N121" s="103">
        <v>3150000</v>
      </c>
      <c r="O121" s="103"/>
      <c r="P121" s="103"/>
      <c r="Q121" s="103"/>
      <c r="R121" s="103"/>
      <c r="S121" s="103"/>
      <c r="T121" s="103"/>
      <c r="U121" s="103"/>
      <c r="V121" s="103"/>
      <c r="W121" s="103"/>
      <c r="X121" s="103"/>
      <c r="Y121" s="103"/>
      <c r="Z121" s="103"/>
      <c r="AA121" s="103">
        <f t="shared" si="40"/>
        <v>9000000</v>
      </c>
      <c r="AB121" s="103">
        <f t="shared" si="37"/>
        <v>0</v>
      </c>
      <c r="AC121" s="80">
        <f t="shared" si="39"/>
        <v>100</v>
      </c>
      <c r="AD121" s="152" t="s">
        <v>71</v>
      </c>
      <c r="AE121" s="187">
        <v>9000000</v>
      </c>
      <c r="AF121" s="187">
        <f>AE121-AA121</f>
        <v>0</v>
      </c>
    </row>
    <row r="122" spans="1:32" s="135" customFormat="1" ht="12.75">
      <c r="A122" s="106"/>
      <c r="B122" s="105"/>
      <c r="C122" s="68"/>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c r="AA122" s="103"/>
      <c r="AB122" s="103"/>
      <c r="AC122" s="80"/>
      <c r="AD122" s="72"/>
    </row>
    <row r="123" spans="1:32" s="153" customFormat="1" ht="12.75">
      <c r="A123" s="159">
        <v>525113</v>
      </c>
      <c r="B123" s="160" t="s">
        <v>74</v>
      </c>
      <c r="C123" s="145"/>
      <c r="D123" s="161">
        <f>SUM(D124:D129)</f>
        <v>255580000</v>
      </c>
      <c r="E123" s="99">
        <f>SUM(E124:E129)</f>
        <v>3100000</v>
      </c>
      <c r="F123" s="99">
        <f t="shared" ref="F123:Z123" si="41">SUM(F124:F129)</f>
        <v>5500000</v>
      </c>
      <c r="G123" s="99">
        <f t="shared" si="41"/>
        <v>2450000</v>
      </c>
      <c r="H123" s="99">
        <f t="shared" si="41"/>
        <v>50740000</v>
      </c>
      <c r="I123" s="99">
        <f t="shared" si="41"/>
        <v>8600000</v>
      </c>
      <c r="J123" s="99">
        <f t="shared" si="41"/>
        <v>15230000</v>
      </c>
      <c r="K123" s="161">
        <f t="shared" si="41"/>
        <v>24900000</v>
      </c>
      <c r="L123" s="161">
        <f t="shared" si="41"/>
        <v>0</v>
      </c>
      <c r="M123" s="161">
        <f t="shared" si="41"/>
        <v>129000000</v>
      </c>
      <c r="N123" s="161">
        <f t="shared" si="41"/>
        <v>0</v>
      </c>
      <c r="O123" s="161">
        <f t="shared" si="41"/>
        <v>0</v>
      </c>
      <c r="P123" s="161">
        <f t="shared" si="41"/>
        <v>0</v>
      </c>
      <c r="Q123" s="161">
        <f t="shared" si="41"/>
        <v>0</v>
      </c>
      <c r="R123" s="161">
        <f t="shared" si="41"/>
        <v>0</v>
      </c>
      <c r="S123" s="161">
        <f t="shared" si="41"/>
        <v>0</v>
      </c>
      <c r="T123" s="161">
        <f t="shared" si="41"/>
        <v>0</v>
      </c>
      <c r="U123" s="161">
        <f t="shared" si="41"/>
        <v>0</v>
      </c>
      <c r="V123" s="161">
        <f t="shared" si="41"/>
        <v>0</v>
      </c>
      <c r="W123" s="161">
        <f t="shared" si="41"/>
        <v>0</v>
      </c>
      <c r="X123" s="161">
        <f t="shared" si="41"/>
        <v>0</v>
      </c>
      <c r="Y123" s="161">
        <f t="shared" si="41"/>
        <v>0</v>
      </c>
      <c r="Z123" s="161">
        <f t="shared" si="41"/>
        <v>0</v>
      </c>
      <c r="AA123" s="161">
        <f>SUM(AA124:AA129)</f>
        <v>239520000</v>
      </c>
      <c r="AB123" s="99">
        <f>D123-AA123</f>
        <v>16060000</v>
      </c>
      <c r="AC123" s="71">
        <f t="shared" si="39"/>
        <v>93.716253227952109</v>
      </c>
      <c r="AD123" s="152" t="s">
        <v>71</v>
      </c>
    </row>
    <row r="124" spans="1:32" s="153" customFormat="1" ht="12.75">
      <c r="A124" s="159"/>
      <c r="B124" s="162" t="s">
        <v>198</v>
      </c>
      <c r="C124" s="145"/>
      <c r="D124" s="103">
        <v>160500000</v>
      </c>
      <c r="E124" s="103"/>
      <c r="F124" s="103">
        <v>1000000</v>
      </c>
      <c r="G124" s="103">
        <v>1450000</v>
      </c>
      <c r="H124" s="103">
        <v>46750000</v>
      </c>
      <c r="I124" s="103">
        <v>100000</v>
      </c>
      <c r="J124" s="103"/>
      <c r="K124" s="161"/>
      <c r="L124" s="161"/>
      <c r="M124" s="161">
        <v>113000000</v>
      </c>
      <c r="N124" s="161"/>
      <c r="O124" s="161"/>
      <c r="P124" s="161"/>
      <c r="Q124" s="161"/>
      <c r="R124" s="161"/>
      <c r="S124" s="161"/>
      <c r="T124" s="161"/>
      <c r="U124" s="161"/>
      <c r="V124" s="161"/>
      <c r="W124" s="161"/>
      <c r="X124" s="161"/>
      <c r="Y124" s="161"/>
      <c r="Z124" s="161"/>
      <c r="AA124" s="103">
        <f t="shared" ref="AA124:AA129" si="42">SUM(E124:P124)</f>
        <v>162300000</v>
      </c>
      <c r="AB124" s="103">
        <f t="shared" si="37"/>
        <v>-1800000</v>
      </c>
      <c r="AC124" s="80">
        <f t="shared" si="39"/>
        <v>101.12149532710279</v>
      </c>
      <c r="AD124" s="152" t="s">
        <v>71</v>
      </c>
    </row>
    <row r="125" spans="1:32" s="153" customFormat="1" ht="12.75">
      <c r="A125" s="159"/>
      <c r="B125" s="162" t="s">
        <v>199</v>
      </c>
      <c r="C125" s="145"/>
      <c r="D125" s="103">
        <v>11000000</v>
      </c>
      <c r="E125" s="103">
        <v>3100000</v>
      </c>
      <c r="F125" s="103">
        <f>1400000+3100000</f>
        <v>4500000</v>
      </c>
      <c r="G125" s="103">
        <v>600000</v>
      </c>
      <c r="H125" s="103"/>
      <c r="I125" s="103">
        <v>900000</v>
      </c>
      <c r="J125" s="103"/>
      <c r="K125" s="161"/>
      <c r="L125" s="161"/>
      <c r="M125" s="161"/>
      <c r="N125" s="161"/>
      <c r="O125" s="161"/>
      <c r="P125" s="161"/>
      <c r="Q125" s="161"/>
      <c r="R125" s="161"/>
      <c r="S125" s="161"/>
      <c r="T125" s="161"/>
      <c r="U125" s="161"/>
      <c r="V125" s="161"/>
      <c r="W125" s="161"/>
      <c r="X125" s="161"/>
      <c r="Y125" s="161"/>
      <c r="Z125" s="161"/>
      <c r="AA125" s="103">
        <f t="shared" si="42"/>
        <v>9100000</v>
      </c>
      <c r="AB125" s="103">
        <f t="shared" si="37"/>
        <v>1900000</v>
      </c>
      <c r="AC125" s="80">
        <f t="shared" si="39"/>
        <v>82.727272727272734</v>
      </c>
      <c r="AD125" s="152" t="s">
        <v>71</v>
      </c>
    </row>
    <row r="126" spans="1:32" s="153" customFormat="1" ht="12.75">
      <c r="A126" s="159"/>
      <c r="B126" s="162" t="s">
        <v>200</v>
      </c>
      <c r="C126" s="145"/>
      <c r="D126" s="103">
        <v>18000000</v>
      </c>
      <c r="E126" s="103"/>
      <c r="F126" s="103"/>
      <c r="G126" s="103">
        <v>400000</v>
      </c>
      <c r="H126" s="103">
        <v>400000</v>
      </c>
      <c r="I126" s="103">
        <v>2200000</v>
      </c>
      <c r="J126" s="103">
        <v>1800000</v>
      </c>
      <c r="K126" s="103">
        <v>6800000</v>
      </c>
      <c r="L126" s="161"/>
      <c r="M126" s="161">
        <v>2600000</v>
      </c>
      <c r="N126" s="161"/>
      <c r="O126" s="161"/>
      <c r="P126" s="161"/>
      <c r="Q126" s="161"/>
      <c r="R126" s="161"/>
      <c r="S126" s="161"/>
      <c r="T126" s="161"/>
      <c r="U126" s="161"/>
      <c r="V126" s="161"/>
      <c r="W126" s="161"/>
      <c r="X126" s="161"/>
      <c r="Y126" s="161"/>
      <c r="Z126" s="161"/>
      <c r="AA126" s="103">
        <f t="shared" si="42"/>
        <v>14200000</v>
      </c>
      <c r="AB126" s="103">
        <f t="shared" si="37"/>
        <v>3800000</v>
      </c>
      <c r="AC126" s="80">
        <f t="shared" si="39"/>
        <v>78.888888888888886</v>
      </c>
      <c r="AD126" s="152" t="s">
        <v>71</v>
      </c>
    </row>
    <row r="127" spans="1:32" s="153" customFormat="1" ht="12.75">
      <c r="A127" s="159"/>
      <c r="B127" s="162" t="s">
        <v>201</v>
      </c>
      <c r="C127" s="145"/>
      <c r="D127" s="103">
        <v>48000000</v>
      </c>
      <c r="E127" s="161"/>
      <c r="F127" s="161"/>
      <c r="G127" s="161"/>
      <c r="H127" s="103">
        <v>1200000</v>
      </c>
      <c r="I127" s="103">
        <v>5400000</v>
      </c>
      <c r="J127" s="103">
        <v>4200000</v>
      </c>
      <c r="K127" s="103">
        <v>18100000</v>
      </c>
      <c r="L127" s="161"/>
      <c r="M127" s="161">
        <v>13400000</v>
      </c>
      <c r="N127" s="161"/>
      <c r="O127" s="161"/>
      <c r="P127" s="161"/>
      <c r="Q127" s="161"/>
      <c r="R127" s="161"/>
      <c r="S127" s="161"/>
      <c r="T127" s="161"/>
      <c r="U127" s="161"/>
      <c r="V127" s="161"/>
      <c r="W127" s="161"/>
      <c r="X127" s="161"/>
      <c r="Y127" s="161"/>
      <c r="Z127" s="161"/>
      <c r="AA127" s="103">
        <f t="shared" si="42"/>
        <v>42300000</v>
      </c>
      <c r="AB127" s="103">
        <f t="shared" si="37"/>
        <v>5700000</v>
      </c>
      <c r="AC127" s="80">
        <f t="shared" si="39"/>
        <v>88.125</v>
      </c>
      <c r="AD127" s="152" t="s">
        <v>71</v>
      </c>
    </row>
    <row r="128" spans="1:32" s="153" customFormat="1" ht="12.75">
      <c r="A128" s="167"/>
      <c r="B128" s="168" t="s">
        <v>202</v>
      </c>
      <c r="C128" s="169"/>
      <c r="D128" s="103">
        <v>8320000</v>
      </c>
      <c r="E128" s="161"/>
      <c r="F128" s="170"/>
      <c r="G128" s="161"/>
      <c r="H128" s="103">
        <v>1560000</v>
      </c>
      <c r="I128" s="103"/>
      <c r="J128" s="103">
        <v>4680000</v>
      </c>
      <c r="K128" s="161"/>
      <c r="L128" s="161"/>
      <c r="M128" s="161"/>
      <c r="N128" s="161"/>
      <c r="O128" s="161"/>
      <c r="P128" s="161"/>
      <c r="Q128" s="161"/>
      <c r="R128" s="161"/>
      <c r="S128" s="161"/>
      <c r="T128" s="161"/>
      <c r="U128" s="161"/>
      <c r="V128" s="161"/>
      <c r="W128" s="161"/>
      <c r="X128" s="161"/>
      <c r="Y128" s="161"/>
      <c r="Z128" s="161"/>
      <c r="AA128" s="103">
        <f t="shared" si="42"/>
        <v>6240000</v>
      </c>
      <c r="AB128" s="103">
        <f t="shared" si="37"/>
        <v>2080000</v>
      </c>
      <c r="AC128" s="80">
        <f t="shared" si="39"/>
        <v>75</v>
      </c>
      <c r="AD128" s="152" t="s">
        <v>71</v>
      </c>
    </row>
    <row r="129" spans="1:32" s="153" customFormat="1" ht="12.75">
      <c r="A129" s="167"/>
      <c r="B129" s="171" t="s">
        <v>203</v>
      </c>
      <c r="C129" s="172"/>
      <c r="D129" s="103">
        <v>9760000</v>
      </c>
      <c r="E129" s="161"/>
      <c r="F129" s="161"/>
      <c r="G129" s="161"/>
      <c r="H129" s="103">
        <v>830000</v>
      </c>
      <c r="I129" s="103"/>
      <c r="J129" s="103">
        <v>4550000</v>
      </c>
      <c r="K129" s="161"/>
      <c r="L129" s="161"/>
      <c r="M129" s="161"/>
      <c r="N129" s="161"/>
      <c r="O129" s="161"/>
      <c r="P129" s="161"/>
      <c r="Q129" s="161"/>
      <c r="R129" s="161"/>
      <c r="S129" s="161"/>
      <c r="T129" s="161"/>
      <c r="U129" s="161"/>
      <c r="V129" s="161"/>
      <c r="W129" s="161"/>
      <c r="X129" s="161"/>
      <c r="Y129" s="161"/>
      <c r="Z129" s="161"/>
      <c r="AA129" s="103">
        <f t="shared" si="42"/>
        <v>5380000</v>
      </c>
      <c r="AB129" s="103">
        <f t="shared" si="37"/>
        <v>4380000</v>
      </c>
      <c r="AC129" s="80">
        <f t="shared" si="39"/>
        <v>55.122950819672134</v>
      </c>
      <c r="AD129" s="152" t="s">
        <v>71</v>
      </c>
    </row>
    <row r="130" spans="1:32" s="131" customFormat="1" ht="12.75">
      <c r="A130" s="106"/>
      <c r="B130" s="173"/>
      <c r="C130" s="68"/>
      <c r="D130" s="103"/>
      <c r="E130" s="103"/>
      <c r="F130" s="103"/>
      <c r="G130" s="103"/>
      <c r="H130" s="103"/>
      <c r="I130" s="103"/>
      <c r="J130" s="103"/>
      <c r="K130" s="103"/>
      <c r="L130" s="103"/>
      <c r="M130" s="103"/>
      <c r="N130" s="103"/>
      <c r="O130" s="103"/>
      <c r="P130" s="103"/>
      <c r="Q130" s="103"/>
      <c r="R130" s="103"/>
      <c r="S130" s="103"/>
      <c r="T130" s="79"/>
      <c r="U130" s="79"/>
      <c r="V130" s="79"/>
      <c r="W130" s="79"/>
      <c r="X130" s="79"/>
      <c r="Y130" s="79"/>
      <c r="Z130" s="79"/>
      <c r="AA130" s="75"/>
      <c r="AB130" s="103"/>
      <c r="AC130" s="80"/>
      <c r="AD130" s="152" t="s">
        <v>71</v>
      </c>
    </row>
    <row r="131" spans="1:32" s="153" customFormat="1" ht="12.75">
      <c r="A131" s="159">
        <v>525115</v>
      </c>
      <c r="B131" s="160" t="s">
        <v>80</v>
      </c>
      <c r="C131" s="145"/>
      <c r="D131" s="161">
        <f t="shared" ref="D131:AA131" si="43">SUM(D132:D134)</f>
        <v>24174000</v>
      </c>
      <c r="E131" s="161">
        <f t="shared" si="43"/>
        <v>6525500</v>
      </c>
      <c r="F131" s="161">
        <f t="shared" si="43"/>
        <v>12497900</v>
      </c>
      <c r="G131" s="161">
        <f t="shared" si="43"/>
        <v>2050000</v>
      </c>
      <c r="H131" s="161">
        <f t="shared" si="43"/>
        <v>2250000</v>
      </c>
      <c r="I131" s="161">
        <f t="shared" si="43"/>
        <v>0</v>
      </c>
      <c r="J131" s="161">
        <f t="shared" si="43"/>
        <v>0</v>
      </c>
      <c r="K131" s="161">
        <f t="shared" si="43"/>
        <v>0</v>
      </c>
      <c r="L131" s="161">
        <f t="shared" si="43"/>
        <v>0</v>
      </c>
      <c r="M131" s="161">
        <f t="shared" si="43"/>
        <v>0</v>
      </c>
      <c r="N131" s="161">
        <f t="shared" si="43"/>
        <v>0</v>
      </c>
      <c r="O131" s="161">
        <f t="shared" si="43"/>
        <v>0</v>
      </c>
      <c r="P131" s="161">
        <f t="shared" si="43"/>
        <v>0</v>
      </c>
      <c r="Q131" s="161">
        <f t="shared" si="43"/>
        <v>0</v>
      </c>
      <c r="R131" s="161">
        <f t="shared" si="43"/>
        <v>0</v>
      </c>
      <c r="S131" s="161">
        <f t="shared" si="43"/>
        <v>0</v>
      </c>
      <c r="T131" s="161">
        <f t="shared" si="43"/>
        <v>0</v>
      </c>
      <c r="U131" s="161">
        <f t="shared" si="43"/>
        <v>0</v>
      </c>
      <c r="V131" s="161">
        <f t="shared" si="43"/>
        <v>0</v>
      </c>
      <c r="W131" s="161">
        <f t="shared" si="43"/>
        <v>0</v>
      </c>
      <c r="X131" s="161">
        <f t="shared" si="43"/>
        <v>0</v>
      </c>
      <c r="Y131" s="161">
        <f t="shared" si="43"/>
        <v>0</v>
      </c>
      <c r="Z131" s="161">
        <f t="shared" si="43"/>
        <v>0</v>
      </c>
      <c r="AA131" s="156">
        <f t="shared" si="43"/>
        <v>23323400</v>
      </c>
      <c r="AB131" s="161">
        <f>D131-AA131</f>
        <v>850600</v>
      </c>
      <c r="AC131" s="151">
        <f t="shared" si="39"/>
        <v>96.481343592289235</v>
      </c>
      <c r="AD131" s="152" t="s">
        <v>71</v>
      </c>
    </row>
    <row r="132" spans="1:32" s="131" customFormat="1" ht="12.75">
      <c r="A132" s="106"/>
      <c r="B132" s="162" t="s">
        <v>204</v>
      </c>
      <c r="C132" s="68"/>
      <c r="D132" s="103">
        <v>1800000</v>
      </c>
      <c r="E132" s="103"/>
      <c r="F132" s="103">
        <v>900000</v>
      </c>
      <c r="G132" s="103">
        <v>300000</v>
      </c>
      <c r="H132" s="103">
        <v>550000</v>
      </c>
      <c r="I132" s="103"/>
      <c r="J132" s="103"/>
      <c r="K132" s="103"/>
      <c r="L132" s="103"/>
      <c r="M132" s="103"/>
      <c r="N132" s="103"/>
      <c r="O132" s="103"/>
      <c r="P132" s="103"/>
      <c r="Q132" s="103"/>
      <c r="R132" s="103"/>
      <c r="S132" s="103"/>
      <c r="T132" s="79"/>
      <c r="U132" s="79"/>
      <c r="V132" s="79"/>
      <c r="W132" s="79"/>
      <c r="X132" s="79"/>
      <c r="Y132" s="79"/>
      <c r="Z132" s="79"/>
      <c r="AA132" s="75">
        <f>SUM(E132:P132)</f>
        <v>1750000</v>
      </c>
      <c r="AB132" s="103">
        <f t="shared" si="37"/>
        <v>50000</v>
      </c>
      <c r="AC132" s="80">
        <f t="shared" si="39"/>
        <v>97.222222222222214</v>
      </c>
      <c r="AD132" s="152" t="s">
        <v>71</v>
      </c>
    </row>
    <row r="133" spans="1:32" s="131" customFormat="1" ht="25.5">
      <c r="A133" s="106"/>
      <c r="B133" s="162" t="s">
        <v>205</v>
      </c>
      <c r="C133" s="68"/>
      <c r="D133" s="103">
        <v>15000000</v>
      </c>
      <c r="E133" s="103">
        <v>6525500</v>
      </c>
      <c r="F133" s="103">
        <v>6424300</v>
      </c>
      <c r="G133" s="103">
        <v>1750000</v>
      </c>
      <c r="H133" s="174"/>
      <c r="I133" s="103"/>
      <c r="J133" s="103"/>
      <c r="K133" s="103"/>
      <c r="L133" s="103"/>
      <c r="M133" s="103"/>
      <c r="N133" s="103"/>
      <c r="O133" s="103"/>
      <c r="P133" s="103"/>
      <c r="Q133" s="103"/>
      <c r="R133" s="103"/>
      <c r="S133" s="103"/>
      <c r="T133" s="79"/>
      <c r="U133" s="79"/>
      <c r="V133" s="79"/>
      <c r="W133" s="79"/>
      <c r="X133" s="79"/>
      <c r="Y133" s="79"/>
      <c r="Z133" s="79"/>
      <c r="AA133" s="75">
        <f>SUM(E133:P133)</f>
        <v>14699800</v>
      </c>
      <c r="AB133" s="103">
        <f t="shared" si="37"/>
        <v>300200</v>
      </c>
      <c r="AC133" s="80">
        <f t="shared" si="39"/>
        <v>97.998666666666665</v>
      </c>
      <c r="AD133" s="152" t="s">
        <v>71</v>
      </c>
    </row>
    <row r="134" spans="1:32" s="131" customFormat="1" ht="12.75">
      <c r="A134" s="106"/>
      <c r="B134" s="162" t="s">
        <v>206</v>
      </c>
      <c r="C134" s="68"/>
      <c r="D134" s="103">
        <v>7374000</v>
      </c>
      <c r="E134" s="103"/>
      <c r="F134" s="103">
        <v>5173600</v>
      </c>
      <c r="G134" s="103"/>
      <c r="H134" s="103">
        <v>1700000</v>
      </c>
      <c r="I134" s="103"/>
      <c r="J134" s="103"/>
      <c r="K134" s="103"/>
      <c r="L134" s="103"/>
      <c r="M134" s="103"/>
      <c r="N134" s="103"/>
      <c r="O134" s="103"/>
      <c r="P134" s="103"/>
      <c r="Q134" s="103"/>
      <c r="R134" s="103"/>
      <c r="S134" s="103"/>
      <c r="T134" s="79"/>
      <c r="U134" s="79"/>
      <c r="V134" s="79"/>
      <c r="W134" s="79"/>
      <c r="X134" s="79"/>
      <c r="Y134" s="79"/>
      <c r="Z134" s="79"/>
      <c r="AA134" s="75">
        <f>SUM(E134:P134)</f>
        <v>6873600</v>
      </c>
      <c r="AB134" s="103">
        <f t="shared" si="37"/>
        <v>500400</v>
      </c>
      <c r="AC134" s="80">
        <f t="shared" si="39"/>
        <v>93.213995117982094</v>
      </c>
      <c r="AD134" s="152" t="s">
        <v>71</v>
      </c>
    </row>
    <row r="135" spans="1:32" s="131" customFormat="1" ht="12.75">
      <c r="A135" s="106"/>
      <c r="B135" s="107"/>
      <c r="C135" s="68"/>
      <c r="D135" s="68"/>
      <c r="E135" s="68"/>
      <c r="F135" s="68"/>
      <c r="G135" s="68"/>
      <c r="H135" s="68"/>
      <c r="I135" s="68"/>
      <c r="J135" s="68"/>
      <c r="K135" s="68"/>
      <c r="L135" s="68"/>
      <c r="M135" s="68"/>
      <c r="N135" s="68"/>
      <c r="O135" s="68"/>
      <c r="P135" s="68"/>
      <c r="Q135" s="68"/>
      <c r="R135" s="68"/>
      <c r="S135" s="68"/>
      <c r="T135" s="79"/>
      <c r="U135" s="79"/>
      <c r="V135" s="79"/>
      <c r="W135" s="79"/>
      <c r="X135" s="79"/>
      <c r="Y135" s="79"/>
      <c r="Z135" s="79"/>
      <c r="AA135" s="75"/>
      <c r="AB135" s="75"/>
      <c r="AC135" s="80"/>
      <c r="AD135" s="72"/>
    </row>
    <row r="136" spans="1:32" s="131" customFormat="1" ht="12.75">
      <c r="A136" s="236" t="s">
        <v>89</v>
      </c>
      <c r="B136" s="237"/>
      <c r="C136" s="111"/>
      <c r="D136" s="112">
        <f>D131+D123+D114+D103+D97+D92+D79+D74+D67+D56+D41+D13+D26+D86</f>
        <v>1325834000</v>
      </c>
      <c r="E136" s="112">
        <f t="shared" ref="E136:P136" si="44">E11+E53+E90+E112</f>
        <v>9625500</v>
      </c>
      <c r="F136" s="112">
        <f t="shared" si="44"/>
        <v>101586450</v>
      </c>
      <c r="G136" s="112">
        <f t="shared" si="44"/>
        <v>49124500</v>
      </c>
      <c r="H136" s="112">
        <f t="shared" si="44"/>
        <v>70286300</v>
      </c>
      <c r="I136" s="112">
        <f t="shared" si="44"/>
        <v>22282500</v>
      </c>
      <c r="J136" s="112">
        <f t="shared" si="44"/>
        <v>38253500</v>
      </c>
      <c r="K136" s="112">
        <f t="shared" si="44"/>
        <v>31957113</v>
      </c>
      <c r="L136" s="112">
        <f t="shared" si="44"/>
        <v>31004500</v>
      </c>
      <c r="M136" s="112">
        <f t="shared" si="44"/>
        <v>235149734</v>
      </c>
      <c r="N136" s="112">
        <f t="shared" si="44"/>
        <v>70101352</v>
      </c>
      <c r="O136" s="112">
        <f t="shared" si="44"/>
        <v>74600000</v>
      </c>
      <c r="P136" s="112">
        <f t="shared" si="44"/>
        <v>0</v>
      </c>
      <c r="Q136" s="112" t="e">
        <f>Q11+Q53+Q90+Q112+#REF!</f>
        <v>#REF!</v>
      </c>
      <c r="R136" s="112" t="e">
        <f>R11+R53+R90+R112+#REF!</f>
        <v>#REF!</v>
      </c>
      <c r="S136" s="112" t="e">
        <f>S11+S53+S90+S112+#REF!</f>
        <v>#REF!</v>
      </c>
      <c r="T136" s="112" t="e">
        <f>T11+T53+T90+T112+#REF!</f>
        <v>#REF!</v>
      </c>
      <c r="U136" s="112" t="e">
        <f>U11+U53+U90+U112+#REF!</f>
        <v>#REF!</v>
      </c>
      <c r="V136" s="112" t="e">
        <f>V11+V53+V90+V112+#REF!</f>
        <v>#REF!</v>
      </c>
      <c r="W136" s="112" t="e">
        <f>W11+W53+W90+W112+#REF!</f>
        <v>#REF!</v>
      </c>
      <c r="X136" s="112" t="e">
        <f>X11+X53+X90+X112+#REF!</f>
        <v>#REF!</v>
      </c>
      <c r="Y136" s="112" t="e">
        <f>Y11+Y53+Y90+Y112+#REF!</f>
        <v>#REF!</v>
      </c>
      <c r="Z136" s="112" t="e">
        <f>Z11+Z53+Z90+Z112+#REF!</f>
        <v>#REF!</v>
      </c>
      <c r="AA136" s="112">
        <f>AA11+AA53+AA90+AA112</f>
        <v>706597449</v>
      </c>
      <c r="AB136" s="112">
        <f>AB11+AB53+AB90+AB112</f>
        <v>619236551</v>
      </c>
      <c r="AC136" s="175">
        <f>AA136/D136*100</f>
        <v>53.294563949936411</v>
      </c>
      <c r="AD136" s="114" t="s">
        <v>71</v>
      </c>
    </row>
    <row r="137" spans="1:32">
      <c r="B137" s="115"/>
      <c r="C137" s="116"/>
      <c r="D137" s="118"/>
      <c r="E137" s="117"/>
      <c r="F137" s="117"/>
      <c r="G137" s="117"/>
      <c r="H137" s="117"/>
      <c r="I137" s="117"/>
      <c r="J137" s="117"/>
      <c r="K137" s="117"/>
      <c r="L137" s="117"/>
      <c r="M137" s="117"/>
      <c r="N137" s="117"/>
      <c r="O137" s="117"/>
      <c r="P137" s="117"/>
      <c r="Q137" s="117"/>
      <c r="R137" s="119"/>
      <c r="S137" s="119"/>
      <c r="T137" s="120"/>
      <c r="U137" s="119"/>
      <c r="V137" s="117"/>
      <c r="W137" s="117"/>
      <c r="X137" s="117">
        <v>1</v>
      </c>
      <c r="Y137" s="117">
        <f>Y74</f>
        <v>0</v>
      </c>
      <c r="Z137" s="117"/>
      <c r="AA137" s="121"/>
      <c r="AF137" s="177"/>
    </row>
    <row r="138" spans="1:32">
      <c r="B138" s="125"/>
      <c r="C138" s="125"/>
      <c r="D138" s="126"/>
      <c r="E138" s="126"/>
      <c r="F138" s="126"/>
      <c r="G138" s="126"/>
      <c r="H138" s="126"/>
      <c r="I138" s="126"/>
      <c r="J138" s="126"/>
      <c r="K138" s="126"/>
      <c r="L138" s="126"/>
      <c r="M138" s="126"/>
      <c r="N138" s="126"/>
      <c r="O138" s="126"/>
      <c r="P138" s="126"/>
      <c r="Q138" s="127"/>
      <c r="R138" s="127"/>
      <c r="S138" s="127"/>
      <c r="T138" s="127"/>
      <c r="U138" s="127"/>
      <c r="V138" s="127"/>
      <c r="W138" s="127"/>
      <c r="X138" s="127"/>
      <c r="Y138" s="127"/>
      <c r="Z138" s="127"/>
      <c r="AA138" s="178"/>
      <c r="AB138" s="127"/>
      <c r="AC138" s="179"/>
      <c r="AD138" s="127"/>
    </row>
    <row r="139" spans="1:32">
      <c r="B139" s="125"/>
      <c r="C139" s="125"/>
      <c r="D139" s="126"/>
      <c r="E139" s="126"/>
      <c r="F139" s="126"/>
      <c r="G139" s="126"/>
      <c r="H139" s="126"/>
      <c r="I139" s="126"/>
      <c r="J139" s="126"/>
      <c r="K139" s="126"/>
      <c r="L139" s="126"/>
      <c r="M139" s="126"/>
      <c r="N139" s="126"/>
      <c r="O139" s="126"/>
      <c r="P139" s="126"/>
      <c r="Q139" s="238"/>
      <c r="R139" s="238"/>
      <c r="S139" s="238"/>
      <c r="T139" s="238"/>
      <c r="U139" s="238"/>
      <c r="V139" s="238"/>
      <c r="W139" s="238"/>
      <c r="X139" s="238"/>
      <c r="Y139" s="238"/>
      <c r="Z139" s="238"/>
      <c r="AA139" s="238"/>
      <c r="AB139" s="238"/>
      <c r="AC139" s="238"/>
      <c r="AD139" s="238"/>
    </row>
    <row r="140" spans="1:32">
      <c r="B140" s="125"/>
      <c r="C140" s="125"/>
      <c r="D140" s="215"/>
      <c r="E140" s="215"/>
      <c r="F140" s="215"/>
      <c r="G140" s="215"/>
      <c r="H140" s="215"/>
      <c r="I140" s="215"/>
      <c r="J140" s="215"/>
      <c r="K140" s="215"/>
      <c r="L140" s="215"/>
      <c r="M140" s="215"/>
      <c r="N140" s="215"/>
      <c r="O140" s="215"/>
      <c r="P140" s="215"/>
      <c r="Q140" s="238"/>
      <c r="R140" s="238"/>
      <c r="S140" s="238"/>
      <c r="T140" s="238"/>
      <c r="U140" s="238"/>
      <c r="V140" s="238"/>
      <c r="W140" s="238"/>
      <c r="X140" s="238"/>
      <c r="Y140" s="238"/>
      <c r="Z140" s="238"/>
      <c r="AA140" s="238"/>
      <c r="AB140" s="238"/>
      <c r="AC140" s="238"/>
      <c r="AD140" s="238"/>
    </row>
    <row r="141" spans="1:32">
      <c r="B141" s="128"/>
      <c r="C141" s="128"/>
      <c r="D141" s="128"/>
      <c r="E141" s="128"/>
      <c r="F141" s="128"/>
      <c r="G141" s="128"/>
      <c r="H141" s="128"/>
      <c r="I141" s="128"/>
      <c r="J141" s="128"/>
      <c r="K141" s="128"/>
      <c r="L141" s="128"/>
      <c r="M141" s="128"/>
      <c r="N141" s="128"/>
      <c r="O141" s="128"/>
      <c r="P141" s="128"/>
      <c r="Q141" s="238"/>
      <c r="R141" s="238"/>
      <c r="S141" s="238"/>
      <c r="T141" s="238"/>
      <c r="U141" s="238"/>
      <c r="V141" s="238"/>
      <c r="W141" s="238"/>
      <c r="X141" s="238"/>
      <c r="Y141" s="238"/>
      <c r="Z141" s="238"/>
      <c r="AA141" s="238"/>
      <c r="AB141" s="238"/>
      <c r="AC141" s="238"/>
      <c r="AD141" s="238"/>
    </row>
    <row r="142" spans="1:32">
      <c r="B142" s="216"/>
      <c r="C142" s="216"/>
      <c r="D142" s="216"/>
      <c r="E142" s="216"/>
      <c r="F142" s="216"/>
      <c r="G142" s="216"/>
      <c r="H142" s="216"/>
      <c r="I142" s="216"/>
      <c r="J142" s="216"/>
      <c r="K142" s="216"/>
      <c r="L142" s="216"/>
      <c r="M142" s="216"/>
      <c r="N142" s="216"/>
      <c r="O142" s="216"/>
      <c r="P142" s="216"/>
      <c r="Q142" s="234"/>
      <c r="R142" s="234"/>
      <c r="S142" s="234"/>
      <c r="T142" s="234"/>
      <c r="U142" s="234"/>
      <c r="V142" s="234"/>
      <c r="W142" s="234"/>
      <c r="X142" s="234"/>
      <c r="Y142" s="234"/>
      <c r="Z142" s="234"/>
      <c r="AA142" s="234"/>
      <c r="AB142" s="234"/>
      <c r="AC142" s="234"/>
      <c r="AD142" s="234"/>
    </row>
    <row r="143" spans="1:32">
      <c r="B143" s="215"/>
      <c r="C143" s="216"/>
      <c r="D143" s="215"/>
      <c r="E143" s="215"/>
      <c r="F143" s="215"/>
      <c r="G143" s="215"/>
      <c r="H143" s="215"/>
      <c r="I143" s="215"/>
      <c r="J143" s="215"/>
      <c r="K143" s="215"/>
      <c r="L143" s="215"/>
      <c r="M143" s="215"/>
      <c r="N143" s="215"/>
      <c r="O143" s="215"/>
      <c r="P143" s="215"/>
      <c r="Q143" s="232"/>
      <c r="R143" s="232"/>
      <c r="S143" s="232"/>
      <c r="T143" s="232"/>
      <c r="U143" s="232"/>
      <c r="V143" s="232"/>
      <c r="W143" s="232"/>
      <c r="X143" s="232"/>
      <c r="Y143" s="232"/>
      <c r="Z143" s="232"/>
      <c r="AA143" s="232"/>
      <c r="AB143" s="232"/>
      <c r="AC143" s="232"/>
      <c r="AD143" s="232"/>
    </row>
    <row r="144" spans="1:32">
      <c r="B144" s="215"/>
      <c r="C144" s="216"/>
      <c r="D144" s="215"/>
      <c r="E144" s="215"/>
      <c r="F144" s="215"/>
      <c r="G144" s="215"/>
      <c r="H144" s="215"/>
      <c r="I144" s="215"/>
      <c r="J144" s="215"/>
      <c r="K144" s="215"/>
      <c r="L144" s="215"/>
      <c r="M144" s="215"/>
      <c r="N144" s="215"/>
      <c r="O144" s="215"/>
      <c r="P144" s="215"/>
      <c r="Q144" s="233"/>
      <c r="R144" s="233"/>
      <c r="S144" s="233"/>
      <c r="T144" s="233"/>
      <c r="U144" s="233"/>
      <c r="V144" s="233"/>
      <c r="W144" s="233"/>
      <c r="X144" s="233"/>
      <c r="Y144" s="233"/>
      <c r="Z144" s="233"/>
      <c r="AA144" s="233"/>
      <c r="AB144" s="233"/>
      <c r="AC144" s="233"/>
      <c r="AD144" s="233"/>
    </row>
    <row r="145" spans="1:34">
      <c r="B145" s="215"/>
      <c r="C145" s="216"/>
      <c r="D145" s="215"/>
      <c r="E145" s="215"/>
      <c r="F145" s="215"/>
      <c r="G145" s="215"/>
      <c r="H145" s="215"/>
      <c r="I145" s="215"/>
      <c r="J145" s="215"/>
      <c r="K145" s="215"/>
      <c r="L145" s="215"/>
      <c r="M145" s="215"/>
      <c r="N145" s="215"/>
      <c r="O145" s="215"/>
      <c r="P145" s="215"/>
      <c r="Q145" s="234"/>
      <c r="R145" s="234"/>
      <c r="S145" s="234"/>
      <c r="T145" s="234"/>
      <c r="U145" s="234"/>
      <c r="V145" s="234"/>
      <c r="W145" s="234"/>
      <c r="X145" s="234"/>
      <c r="Y145" s="234"/>
      <c r="Z145" s="234"/>
      <c r="AA145" s="234"/>
      <c r="AB145" s="234"/>
      <c r="AC145" s="234"/>
      <c r="AD145" s="234"/>
    </row>
    <row r="146" spans="1:34">
      <c r="B146" s="215"/>
      <c r="C146" s="216"/>
      <c r="D146" s="115"/>
      <c r="E146" s="115"/>
      <c r="F146" s="115"/>
      <c r="G146" s="115"/>
      <c r="H146" s="115"/>
      <c r="I146" s="115"/>
      <c r="J146" s="115"/>
      <c r="K146" s="115"/>
      <c r="L146" s="115"/>
      <c r="M146" s="115"/>
      <c r="N146" s="115"/>
      <c r="O146" s="115"/>
      <c r="P146" s="115"/>
      <c r="Q146" s="115"/>
      <c r="R146" s="120"/>
      <c r="S146" s="120"/>
      <c r="T146" s="120"/>
      <c r="U146" s="115"/>
      <c r="V146" s="115"/>
      <c r="W146" s="115"/>
      <c r="X146" s="115"/>
      <c r="Y146" s="115"/>
      <c r="Z146" s="115"/>
      <c r="AA146" s="215"/>
      <c r="AB146" s="215"/>
    </row>
    <row r="147" spans="1:34">
      <c r="B147" s="215"/>
      <c r="C147" s="216"/>
      <c r="D147" s="115"/>
      <c r="E147" s="115"/>
      <c r="F147" s="115"/>
      <c r="G147" s="115"/>
      <c r="H147" s="115"/>
      <c r="I147" s="115"/>
      <c r="J147" s="115"/>
      <c r="K147" s="115"/>
      <c r="L147" s="115"/>
      <c r="M147" s="115"/>
      <c r="N147" s="115"/>
      <c r="O147" s="115"/>
      <c r="P147" s="115"/>
      <c r="Q147" s="115"/>
      <c r="R147" s="120"/>
      <c r="S147" s="120"/>
      <c r="T147" s="120"/>
      <c r="U147" s="115"/>
      <c r="V147" s="115"/>
      <c r="W147" s="115"/>
      <c r="X147" s="115"/>
      <c r="Y147" s="115"/>
      <c r="Z147" s="115"/>
      <c r="AA147" s="215"/>
      <c r="AB147" s="215"/>
    </row>
    <row r="148" spans="1:34">
      <c r="B148" s="215"/>
      <c r="C148" s="216"/>
      <c r="D148" s="115" t="s">
        <v>207</v>
      </c>
      <c r="E148" s="115"/>
      <c r="F148" s="115"/>
      <c r="G148" s="115"/>
      <c r="H148" s="115"/>
      <c r="I148" s="115"/>
      <c r="J148" s="115"/>
      <c r="K148" s="115"/>
      <c r="L148" s="115"/>
      <c r="M148" s="115"/>
      <c r="N148" s="115"/>
      <c r="O148" s="115"/>
      <c r="P148" s="115"/>
      <c r="Q148" s="115"/>
      <c r="R148" s="120"/>
      <c r="S148" s="120"/>
      <c r="T148" s="120"/>
      <c r="U148" s="115"/>
      <c r="V148" s="115"/>
      <c r="W148" s="115"/>
      <c r="X148" s="115"/>
      <c r="Y148" s="115"/>
      <c r="Z148" s="115"/>
      <c r="AA148" s="215"/>
      <c r="AB148" s="215"/>
    </row>
    <row r="149" spans="1:34">
      <c r="B149" s="215"/>
      <c r="C149" s="216"/>
      <c r="D149" s="115"/>
      <c r="E149" s="115"/>
      <c r="F149" s="115"/>
      <c r="G149" s="115"/>
      <c r="H149" s="115"/>
      <c r="I149" s="115"/>
      <c r="J149" s="115"/>
      <c r="K149" s="115"/>
      <c r="L149" s="115"/>
      <c r="M149" s="115"/>
      <c r="N149" s="115"/>
      <c r="O149" s="115"/>
      <c r="P149" s="115"/>
      <c r="Q149" s="115"/>
      <c r="R149" s="120"/>
      <c r="S149" s="120"/>
      <c r="T149" s="120"/>
      <c r="U149" s="115"/>
      <c r="V149" s="115"/>
      <c r="W149" s="115"/>
      <c r="X149" s="115"/>
      <c r="Y149" s="115"/>
      <c r="Z149" s="115"/>
      <c r="AA149" s="215"/>
      <c r="AB149" s="215"/>
    </row>
    <row r="150" spans="1:34">
      <c r="B150" s="215"/>
      <c r="C150" s="216"/>
      <c r="D150" s="115"/>
      <c r="E150" s="115"/>
      <c r="F150" s="115"/>
      <c r="G150" s="115"/>
      <c r="H150" s="115"/>
      <c r="I150" s="115"/>
      <c r="J150" s="115"/>
      <c r="K150" s="115"/>
      <c r="L150" s="115"/>
      <c r="M150" s="115"/>
      <c r="N150" s="115"/>
      <c r="O150" s="115"/>
      <c r="P150" s="115"/>
      <c r="Q150" s="115"/>
      <c r="R150" s="120"/>
      <c r="S150" s="120"/>
      <c r="T150" s="120"/>
      <c r="U150" s="115"/>
      <c r="V150" s="115"/>
      <c r="W150" s="115"/>
      <c r="X150" s="115"/>
      <c r="Y150" s="115"/>
      <c r="Z150" s="115"/>
      <c r="AA150" s="215"/>
      <c r="AB150" s="215"/>
    </row>
    <row r="151" spans="1:34">
      <c r="B151" s="215"/>
      <c r="C151" s="216"/>
      <c r="D151" s="115"/>
      <c r="E151" s="115"/>
      <c r="F151" s="115"/>
      <c r="G151" s="115"/>
      <c r="H151" s="115"/>
      <c r="I151" s="115"/>
      <c r="J151" s="115"/>
      <c r="K151" s="115"/>
      <c r="L151" s="115"/>
      <c r="M151" s="115"/>
      <c r="N151" s="115"/>
      <c r="O151" s="115"/>
      <c r="P151" s="115"/>
      <c r="Q151" s="115"/>
      <c r="R151" s="120"/>
      <c r="S151" s="120"/>
      <c r="T151" s="120"/>
      <c r="U151" s="115"/>
      <c r="V151" s="115"/>
      <c r="W151" s="115"/>
      <c r="X151" s="115"/>
      <c r="Y151" s="115"/>
      <c r="Z151" s="115"/>
      <c r="AA151" s="215"/>
      <c r="AB151" s="215"/>
    </row>
    <row r="152" spans="1:34">
      <c r="B152" s="215"/>
      <c r="C152" s="216"/>
      <c r="D152" s="115"/>
      <c r="E152" s="115"/>
      <c r="F152" s="115"/>
      <c r="G152" s="115"/>
      <c r="H152" s="115"/>
      <c r="I152" s="115"/>
      <c r="J152" s="115"/>
      <c r="K152" s="115"/>
      <c r="L152" s="115"/>
      <c r="M152" s="115"/>
      <c r="N152" s="115"/>
      <c r="O152" s="115"/>
      <c r="P152" s="115"/>
      <c r="Q152" s="115"/>
      <c r="R152" s="120"/>
      <c r="S152" s="120"/>
      <c r="T152" s="120"/>
      <c r="U152" s="115"/>
      <c r="V152" s="115"/>
      <c r="W152" s="115"/>
      <c r="X152" s="115"/>
      <c r="Y152" s="115"/>
      <c r="Z152" s="115"/>
      <c r="AA152" s="215"/>
      <c r="AB152" s="215"/>
    </row>
    <row r="153" spans="1:34">
      <c r="B153" s="215"/>
      <c r="C153" s="216"/>
      <c r="D153" s="115"/>
      <c r="E153" s="115"/>
      <c r="F153" s="115"/>
      <c r="G153" s="115"/>
      <c r="H153" s="115"/>
      <c r="I153" s="115"/>
      <c r="J153" s="115"/>
      <c r="K153" s="115"/>
      <c r="L153" s="115"/>
      <c r="M153" s="115"/>
      <c r="N153" s="115"/>
      <c r="O153" s="115"/>
      <c r="P153" s="115"/>
      <c r="Q153" s="115"/>
      <c r="R153" s="120"/>
      <c r="S153" s="120"/>
      <c r="T153" s="120"/>
      <c r="U153" s="115"/>
      <c r="V153" s="115"/>
      <c r="W153" s="115"/>
      <c r="X153" s="115"/>
      <c r="Y153" s="115"/>
      <c r="Z153" s="115"/>
      <c r="AA153" s="215"/>
      <c r="AB153" s="215"/>
    </row>
    <row r="154" spans="1:34">
      <c r="B154" s="215"/>
      <c r="C154" s="216"/>
      <c r="D154" s="115"/>
      <c r="E154" s="115"/>
      <c r="F154" s="115"/>
      <c r="G154" s="115"/>
      <c r="H154" s="115"/>
      <c r="I154" s="115"/>
      <c r="J154" s="115"/>
      <c r="K154" s="115"/>
      <c r="L154" s="115"/>
      <c r="M154" s="115"/>
      <c r="N154" s="115"/>
      <c r="O154" s="115"/>
      <c r="P154" s="115"/>
      <c r="Q154" s="115"/>
      <c r="R154" s="120"/>
      <c r="S154" s="120"/>
      <c r="T154" s="120"/>
      <c r="U154" s="115"/>
      <c r="V154" s="115"/>
      <c r="W154" s="115"/>
      <c r="X154" s="115"/>
      <c r="Y154" s="115"/>
      <c r="Z154" s="115"/>
      <c r="AA154" s="215"/>
      <c r="AB154" s="215"/>
    </row>
    <row r="155" spans="1:34" s="123" customFormat="1">
      <c r="A155" s="217"/>
      <c r="B155" s="124"/>
      <c r="C155" s="217"/>
      <c r="D155" s="115"/>
      <c r="E155" s="115"/>
      <c r="F155" s="115"/>
      <c r="G155" s="115"/>
      <c r="H155" s="115"/>
      <c r="I155" s="115"/>
      <c r="J155" s="115"/>
      <c r="K155" s="115"/>
      <c r="L155" s="115"/>
      <c r="M155" s="115"/>
      <c r="N155" s="115"/>
      <c r="O155" s="115"/>
      <c r="P155" s="115"/>
      <c r="Q155" s="115"/>
      <c r="R155" s="120"/>
      <c r="S155" s="120"/>
      <c r="T155" s="120"/>
      <c r="U155" s="115"/>
      <c r="V155" s="115"/>
      <c r="W155" s="115"/>
      <c r="X155" s="115"/>
      <c r="Y155" s="115"/>
      <c r="Z155" s="115"/>
      <c r="AA155" s="215"/>
      <c r="AB155" s="215"/>
      <c r="AC155" s="176"/>
      <c r="AD155" s="124"/>
      <c r="AE155" s="129"/>
      <c r="AF155" s="129"/>
      <c r="AG155" s="129"/>
      <c r="AH155" s="129"/>
    </row>
    <row r="156" spans="1:34" s="123" customFormat="1">
      <c r="A156" s="217"/>
      <c r="B156" s="124"/>
      <c r="C156" s="217"/>
      <c r="D156" s="115"/>
      <c r="E156" s="115"/>
      <c r="F156" s="115"/>
      <c r="G156" s="115"/>
      <c r="H156" s="115"/>
      <c r="I156" s="115"/>
      <c r="J156" s="115"/>
      <c r="K156" s="115"/>
      <c r="L156" s="115"/>
      <c r="M156" s="115"/>
      <c r="N156" s="115"/>
      <c r="O156" s="115"/>
      <c r="P156" s="115"/>
      <c r="Q156" s="115"/>
      <c r="R156" s="120"/>
      <c r="S156" s="120"/>
      <c r="T156" s="120"/>
      <c r="U156" s="115"/>
      <c r="V156" s="115"/>
      <c r="W156" s="115"/>
      <c r="X156" s="115"/>
      <c r="Y156" s="115"/>
      <c r="Z156" s="115"/>
      <c r="AA156" s="215"/>
      <c r="AB156" s="215"/>
      <c r="AC156" s="176"/>
      <c r="AD156" s="124"/>
      <c r="AE156" s="129"/>
      <c r="AF156" s="129"/>
      <c r="AG156" s="129"/>
      <c r="AH156" s="129"/>
    </row>
    <row r="157" spans="1:34" s="123" customFormat="1">
      <c r="A157" s="217"/>
      <c r="B157" s="124"/>
      <c r="C157" s="217"/>
      <c r="D157" s="115"/>
      <c r="E157" s="115"/>
      <c r="F157" s="115"/>
      <c r="G157" s="115"/>
      <c r="H157" s="115"/>
      <c r="I157" s="115"/>
      <c r="J157" s="115"/>
      <c r="K157" s="115"/>
      <c r="L157" s="115"/>
      <c r="M157" s="115"/>
      <c r="N157" s="115"/>
      <c r="O157" s="115"/>
      <c r="P157" s="115"/>
      <c r="Q157" s="115"/>
      <c r="R157" s="120"/>
      <c r="S157" s="120"/>
      <c r="T157" s="120"/>
      <c r="U157" s="115"/>
      <c r="V157" s="115"/>
      <c r="W157" s="115"/>
      <c r="X157" s="115"/>
      <c r="Y157" s="115"/>
      <c r="Z157" s="115"/>
      <c r="AA157" s="215"/>
      <c r="AB157" s="215"/>
      <c r="AC157" s="176"/>
      <c r="AD157" s="124"/>
      <c r="AE157" s="129"/>
      <c r="AF157" s="129"/>
      <c r="AG157" s="129"/>
      <c r="AH157" s="129"/>
    </row>
    <row r="158" spans="1:34" s="123" customFormat="1">
      <c r="A158" s="217"/>
      <c r="B158" s="124"/>
      <c r="C158" s="217"/>
      <c r="D158" s="115"/>
      <c r="E158" s="115"/>
      <c r="F158" s="115"/>
      <c r="G158" s="115"/>
      <c r="H158" s="115"/>
      <c r="I158" s="115"/>
      <c r="J158" s="115"/>
      <c r="K158" s="115"/>
      <c r="L158" s="115"/>
      <c r="M158" s="115"/>
      <c r="N158" s="115"/>
      <c r="O158" s="115"/>
      <c r="P158" s="115"/>
      <c r="Q158" s="115"/>
      <c r="R158" s="120"/>
      <c r="S158" s="120"/>
      <c r="T158" s="120"/>
      <c r="U158" s="115"/>
      <c r="V158" s="115"/>
      <c r="W158" s="115"/>
      <c r="X158" s="115"/>
      <c r="Y158" s="115"/>
      <c r="Z158" s="115"/>
      <c r="AA158" s="215"/>
      <c r="AB158" s="215"/>
      <c r="AC158" s="176"/>
      <c r="AD158" s="124"/>
      <c r="AE158" s="129"/>
      <c r="AF158" s="129"/>
      <c r="AG158" s="129"/>
      <c r="AH158" s="129"/>
    </row>
    <row r="159" spans="1:34" s="123" customFormat="1">
      <c r="A159" s="217"/>
      <c r="B159" s="124"/>
      <c r="C159" s="217"/>
      <c r="D159" s="115"/>
      <c r="E159" s="115"/>
      <c r="F159" s="115"/>
      <c r="G159" s="115"/>
      <c r="H159" s="115"/>
      <c r="I159" s="115"/>
      <c r="J159" s="115"/>
      <c r="K159" s="115"/>
      <c r="L159" s="115"/>
      <c r="M159" s="115"/>
      <c r="N159" s="115"/>
      <c r="O159" s="115"/>
      <c r="P159" s="115"/>
      <c r="Q159" s="115"/>
      <c r="R159" s="120"/>
      <c r="S159" s="120"/>
      <c r="T159" s="120"/>
      <c r="U159" s="115"/>
      <c r="V159" s="115"/>
      <c r="W159" s="115"/>
      <c r="X159" s="115"/>
      <c r="Y159" s="115"/>
      <c r="Z159" s="115"/>
      <c r="AA159" s="215"/>
      <c r="AB159" s="215"/>
      <c r="AC159" s="176"/>
      <c r="AD159" s="124"/>
      <c r="AE159" s="129"/>
      <c r="AF159" s="129"/>
      <c r="AG159" s="129"/>
      <c r="AH159" s="129"/>
    </row>
    <row r="160" spans="1:34" s="123" customFormat="1">
      <c r="A160" s="217"/>
      <c r="B160" s="124"/>
      <c r="C160" s="217"/>
      <c r="D160" s="115"/>
      <c r="E160" s="115"/>
      <c r="F160" s="115"/>
      <c r="G160" s="115"/>
      <c r="H160" s="115"/>
      <c r="I160" s="115"/>
      <c r="J160" s="115"/>
      <c r="K160" s="115"/>
      <c r="L160" s="115"/>
      <c r="M160" s="115"/>
      <c r="N160" s="115"/>
      <c r="O160" s="115"/>
      <c r="P160" s="115"/>
      <c r="Q160" s="115"/>
      <c r="R160" s="120"/>
      <c r="S160" s="120"/>
      <c r="T160" s="120"/>
      <c r="U160" s="115"/>
      <c r="V160" s="115"/>
      <c r="W160" s="115"/>
      <c r="X160" s="115"/>
      <c r="Y160" s="115"/>
      <c r="Z160" s="115"/>
      <c r="AA160" s="215"/>
      <c r="AB160" s="215"/>
      <c r="AC160" s="176"/>
      <c r="AD160" s="124"/>
      <c r="AE160" s="129"/>
      <c r="AF160" s="129"/>
      <c r="AG160" s="129"/>
      <c r="AH160" s="129"/>
    </row>
    <row r="161" spans="1:34" s="123" customFormat="1">
      <c r="A161" s="217"/>
      <c r="B161" s="124"/>
      <c r="C161" s="217"/>
      <c r="D161" s="115"/>
      <c r="E161" s="115"/>
      <c r="F161" s="115"/>
      <c r="G161" s="115"/>
      <c r="H161" s="115"/>
      <c r="I161" s="115"/>
      <c r="J161" s="115"/>
      <c r="K161" s="115"/>
      <c r="L161" s="115"/>
      <c r="M161" s="115"/>
      <c r="N161" s="115"/>
      <c r="O161" s="115"/>
      <c r="P161" s="115"/>
      <c r="Q161" s="115"/>
      <c r="R161" s="120"/>
      <c r="S161" s="120"/>
      <c r="T161" s="120"/>
      <c r="U161" s="115"/>
      <c r="V161" s="115"/>
      <c r="W161" s="115"/>
      <c r="X161" s="115"/>
      <c r="Y161" s="115"/>
      <c r="Z161" s="115"/>
      <c r="AA161" s="215"/>
      <c r="AB161" s="215"/>
      <c r="AC161" s="176"/>
      <c r="AD161" s="124"/>
      <c r="AE161" s="129"/>
      <c r="AF161" s="129"/>
      <c r="AG161" s="129"/>
      <c r="AH161" s="129"/>
    </row>
    <row r="162" spans="1:34" s="123" customFormat="1">
      <c r="A162" s="217"/>
      <c r="B162" s="124"/>
      <c r="C162" s="217"/>
      <c r="D162" s="115"/>
      <c r="E162" s="115"/>
      <c r="F162" s="115"/>
      <c r="G162" s="115"/>
      <c r="H162" s="115"/>
      <c r="I162" s="115"/>
      <c r="J162" s="115"/>
      <c r="K162" s="115"/>
      <c r="L162" s="115"/>
      <c r="M162" s="115"/>
      <c r="N162" s="115"/>
      <c r="O162" s="115"/>
      <c r="P162" s="115"/>
      <c r="Q162" s="115"/>
      <c r="R162" s="120"/>
      <c r="S162" s="120"/>
      <c r="T162" s="120"/>
      <c r="U162" s="115"/>
      <c r="V162" s="115"/>
      <c r="W162" s="115"/>
      <c r="X162" s="115"/>
      <c r="Y162" s="115"/>
      <c r="Z162" s="115"/>
      <c r="AA162" s="215"/>
      <c r="AB162" s="215"/>
      <c r="AC162" s="176"/>
      <c r="AD162" s="124"/>
      <c r="AE162" s="129"/>
      <c r="AF162" s="129"/>
      <c r="AG162" s="129"/>
      <c r="AH162" s="129"/>
    </row>
    <row r="163" spans="1:34" s="123" customFormat="1">
      <c r="A163" s="217"/>
      <c r="B163" s="124"/>
      <c r="C163" s="217"/>
      <c r="D163" s="115"/>
      <c r="E163" s="115"/>
      <c r="F163" s="115"/>
      <c r="G163" s="115"/>
      <c r="H163" s="115"/>
      <c r="I163" s="115"/>
      <c r="J163" s="115"/>
      <c r="K163" s="115"/>
      <c r="L163" s="115"/>
      <c r="M163" s="115"/>
      <c r="N163" s="115"/>
      <c r="O163" s="115"/>
      <c r="P163" s="115"/>
      <c r="Q163" s="115"/>
      <c r="R163" s="120"/>
      <c r="S163" s="120"/>
      <c r="T163" s="120"/>
      <c r="U163" s="115"/>
      <c r="V163" s="115"/>
      <c r="W163" s="115"/>
      <c r="X163" s="115"/>
      <c r="Y163" s="115"/>
      <c r="Z163" s="115"/>
      <c r="AA163" s="215"/>
      <c r="AB163" s="215"/>
      <c r="AC163" s="176"/>
      <c r="AD163" s="124"/>
      <c r="AE163" s="129"/>
      <c r="AF163" s="129"/>
      <c r="AG163" s="129"/>
      <c r="AH163" s="129"/>
    </row>
    <row r="164" spans="1:34" s="123" customFormat="1">
      <c r="A164" s="217"/>
      <c r="B164" s="124"/>
      <c r="C164" s="217"/>
      <c r="D164" s="115"/>
      <c r="E164" s="115"/>
      <c r="F164" s="115"/>
      <c r="G164" s="115"/>
      <c r="H164" s="115"/>
      <c r="I164" s="115"/>
      <c r="J164" s="115"/>
      <c r="K164" s="115"/>
      <c r="L164" s="115"/>
      <c r="M164" s="115"/>
      <c r="N164" s="115"/>
      <c r="O164" s="115"/>
      <c r="P164" s="115"/>
      <c r="Q164" s="115"/>
      <c r="R164" s="120"/>
      <c r="S164" s="120"/>
      <c r="T164" s="120"/>
      <c r="U164" s="115"/>
      <c r="V164" s="115"/>
      <c r="W164" s="115"/>
      <c r="X164" s="115"/>
      <c r="Y164" s="115"/>
      <c r="Z164" s="115"/>
      <c r="AA164" s="215"/>
      <c r="AB164" s="215"/>
      <c r="AC164" s="176"/>
      <c r="AD164" s="124"/>
      <c r="AE164" s="129"/>
      <c r="AF164" s="129"/>
      <c r="AG164" s="129"/>
      <c r="AH164" s="129"/>
    </row>
  </sheetData>
  <mergeCells count="42">
    <mergeCell ref="Q144:AD144"/>
    <mergeCell ref="Q145:AD145"/>
    <mergeCell ref="A136:B136"/>
    <mergeCell ref="Q139:AD139"/>
    <mergeCell ref="Q140:AD140"/>
    <mergeCell ref="Q141:AD141"/>
    <mergeCell ref="Q142:AD142"/>
    <mergeCell ref="Q143:AD143"/>
    <mergeCell ref="X7:X8"/>
    <mergeCell ref="Y7:Y8"/>
    <mergeCell ref="Z7:Z8"/>
    <mergeCell ref="AA7:AA8"/>
    <mergeCell ref="AB7:AB8"/>
    <mergeCell ref="AC7:AD8"/>
    <mergeCell ref="R7:R8"/>
    <mergeCell ref="S7:S8"/>
    <mergeCell ref="T7:T8"/>
    <mergeCell ref="U7:U8"/>
    <mergeCell ref="V7:V8"/>
    <mergeCell ref="W7:W8"/>
    <mergeCell ref="L7:L8"/>
    <mergeCell ref="M7:M8"/>
    <mergeCell ref="N7:N8"/>
    <mergeCell ref="O7:O8"/>
    <mergeCell ref="P7:P8"/>
    <mergeCell ref="Q7:Q8"/>
    <mergeCell ref="F7:F8"/>
    <mergeCell ref="G7:G8"/>
    <mergeCell ref="H7:H8"/>
    <mergeCell ref="I7:I8"/>
    <mergeCell ref="J7:J8"/>
    <mergeCell ref="K7:K8"/>
    <mergeCell ref="A1:AD1"/>
    <mergeCell ref="A2:AD2"/>
    <mergeCell ref="A3:AD3"/>
    <mergeCell ref="A4:AD4"/>
    <mergeCell ref="A5:AD5"/>
    <mergeCell ref="A7:A8"/>
    <mergeCell ref="B7:B8"/>
    <mergeCell ref="C7:C8"/>
    <mergeCell ref="D7:D8"/>
    <mergeCell ref="E7:E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051-525115</vt:lpstr>
      <vt:lpstr>051-525113</vt:lpstr>
      <vt:lpstr>052-525119</vt:lpstr>
      <vt:lpstr>053-525113</vt:lpstr>
      <vt:lpstr>053-525115</vt:lpstr>
      <vt:lpstr>blu16</vt:lpstr>
      <vt:lpstr>Reall all komponen</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Poltekes</cp:lastModifiedBy>
  <cp:lastPrinted>2020-11-09T08:04:31Z</cp:lastPrinted>
  <dcterms:created xsi:type="dcterms:W3CDTF">2020-02-20T03:53:35Z</dcterms:created>
  <dcterms:modified xsi:type="dcterms:W3CDTF">2020-11-10T01:23:30Z</dcterms:modified>
</cp:coreProperties>
</file>