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6"/>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BD09E72A-AB56-4065-8B35-735415652262}" xr6:coauthVersionLast="36" xr6:coauthVersionMax="36" xr10:uidLastSave="{00000000-0000-0000-0000-000000000000}"/>
  <bookViews>
    <workbookView xWindow="0" yWindow="0" windowWidth="21600" windowHeight="9525" activeTab="1" xr2:uid="{00000000-000D-0000-FFFF-FFFF00000000}"/>
  </bookViews>
  <sheets>
    <sheet name="5034.501.006.051.D.537112" sheetId="136" r:id="rId1"/>
    <sheet name="5034.501.006.051.D.525121" sheetId="140" r:id="rId2"/>
    <sheet name="5034.501.006.052.DA.525119" sheetId="142" r:id="rId3"/>
    <sheet name="5034.501.006.052.DB.525113" sheetId="141" r:id="rId4"/>
    <sheet name="5034.501.006.052.DB.525119" sheetId="143" r:id="rId5"/>
    <sheet name="BLU PENDIDIKAN" sheetId="144" r:id="rId6"/>
    <sheet name="BLU UTK POLTEK" sheetId="145" r:id="rId7"/>
    <sheet name="Sheet1" sheetId="47" r:id="rId8"/>
    <sheet name="Sheet2" sheetId="68" r:id="rId9"/>
  </sheets>
  <externalReferences>
    <externalReference r:id="rId10"/>
  </externalReferences>
  <calcPr calcId="191029"/>
</workbook>
</file>

<file path=xl/calcChain.xml><?xml version="1.0" encoding="utf-8"?>
<calcChain xmlns="http://schemas.openxmlformats.org/spreadsheetml/2006/main">
  <c r="I13" i="140" l="1"/>
  <c r="C52" i="145" l="1"/>
  <c r="C51" i="145"/>
  <c r="C53" i="145" s="1"/>
  <c r="E47" i="145"/>
  <c r="F47" i="145" s="1"/>
  <c r="H47" i="145" s="1"/>
  <c r="D47" i="145"/>
  <c r="C47" i="145"/>
  <c r="G47" i="145" s="1"/>
  <c r="E45" i="145"/>
  <c r="D45" i="145"/>
  <c r="F45" i="145" s="1"/>
  <c r="H45" i="145" s="1"/>
  <c r="C45" i="145"/>
  <c r="E44" i="145"/>
  <c r="F44" i="145" s="1"/>
  <c r="D44" i="145"/>
  <c r="C44" i="145"/>
  <c r="E42" i="145"/>
  <c r="D42" i="145"/>
  <c r="F42" i="145" s="1"/>
  <c r="H42" i="145" s="1"/>
  <c r="C42" i="145"/>
  <c r="E41" i="145"/>
  <c r="F41" i="145" s="1"/>
  <c r="D41" i="145"/>
  <c r="C41" i="145"/>
  <c r="G41" i="145" s="1"/>
  <c r="E37" i="145"/>
  <c r="D37" i="145"/>
  <c r="F37" i="145" s="1"/>
  <c r="H37" i="145" s="1"/>
  <c r="C37" i="145"/>
  <c r="E36" i="145"/>
  <c r="D36" i="145"/>
  <c r="F36" i="145" s="1"/>
  <c r="C36" i="145"/>
  <c r="E34" i="145"/>
  <c r="D34" i="145"/>
  <c r="F34" i="145" s="1"/>
  <c r="H34" i="145" s="1"/>
  <c r="C34" i="145"/>
  <c r="E33" i="145"/>
  <c r="D33" i="145"/>
  <c r="C33" i="145"/>
  <c r="E30" i="145"/>
  <c r="D30" i="145"/>
  <c r="F30" i="145" s="1"/>
  <c r="H30" i="145" s="1"/>
  <c r="C30" i="145"/>
  <c r="E28" i="145"/>
  <c r="D28" i="145"/>
  <c r="C28" i="145"/>
  <c r="E27" i="145"/>
  <c r="D27" i="145"/>
  <c r="F27" i="145" s="1"/>
  <c r="H27" i="145" s="1"/>
  <c r="C27" i="145"/>
  <c r="E26" i="145"/>
  <c r="D26" i="145"/>
  <c r="F26" i="145" s="1"/>
  <c r="C26" i="145"/>
  <c r="G26" i="145" s="1"/>
  <c r="E24" i="145"/>
  <c r="D24" i="145"/>
  <c r="F24" i="145" s="1"/>
  <c r="H24" i="145" s="1"/>
  <c r="C24" i="145"/>
  <c r="E23" i="145"/>
  <c r="D23" i="145"/>
  <c r="F23" i="145" s="1"/>
  <c r="C23" i="145"/>
  <c r="E22" i="145"/>
  <c r="D22" i="145"/>
  <c r="F22" i="145" s="1"/>
  <c r="H22" i="145" s="1"/>
  <c r="C22" i="145"/>
  <c r="E20" i="145"/>
  <c r="D20" i="145"/>
  <c r="F20" i="145" s="1"/>
  <c r="C20" i="145"/>
  <c r="G20" i="145" s="1"/>
  <c r="E19" i="145"/>
  <c r="D19" i="145"/>
  <c r="F19" i="145" s="1"/>
  <c r="H19" i="145" s="1"/>
  <c r="C19" i="145"/>
  <c r="E18" i="145"/>
  <c r="D18" i="145"/>
  <c r="F18" i="145" s="1"/>
  <c r="C18" i="145"/>
  <c r="E14" i="145"/>
  <c r="D14" i="145"/>
  <c r="F14" i="145" s="1"/>
  <c r="H14" i="145" s="1"/>
  <c r="C14" i="145"/>
  <c r="B14" i="145"/>
  <c r="A14" i="145"/>
  <c r="E13" i="145"/>
  <c r="F13" i="145" s="1"/>
  <c r="H13" i="145" s="1"/>
  <c r="D13" i="145"/>
  <c r="C13" i="145"/>
  <c r="E12" i="145"/>
  <c r="D12" i="145"/>
  <c r="F12" i="145" s="1"/>
  <c r="C12" i="145"/>
  <c r="G12" i="145" s="1"/>
  <c r="E11" i="145"/>
  <c r="F11" i="145" s="1"/>
  <c r="H11" i="145" s="1"/>
  <c r="D11" i="145"/>
  <c r="C11" i="145"/>
  <c r="E10" i="145"/>
  <c r="D10" i="145"/>
  <c r="C10" i="145"/>
  <c r="A2" i="145"/>
  <c r="C104" i="144"/>
  <c r="C103" i="144"/>
  <c r="C105" i="144" s="1"/>
  <c r="D101" i="144"/>
  <c r="C101" i="144"/>
  <c r="H100" i="144"/>
  <c r="G100" i="144"/>
  <c r="F100" i="144"/>
  <c r="G97" i="144"/>
  <c r="F97" i="144"/>
  <c r="H97" i="144" s="1"/>
  <c r="F95" i="144"/>
  <c r="G95" i="144" s="1"/>
  <c r="H94" i="144"/>
  <c r="G94" i="144"/>
  <c r="F94" i="144"/>
  <c r="H91" i="144"/>
  <c r="F91" i="144"/>
  <c r="G91" i="144" s="1"/>
  <c r="F89" i="144"/>
  <c r="H89" i="144" s="1"/>
  <c r="F88" i="144"/>
  <c r="G88" i="144" s="1"/>
  <c r="H84" i="144"/>
  <c r="F84" i="144"/>
  <c r="G84" i="144" s="1"/>
  <c r="H82" i="144"/>
  <c r="G82" i="144"/>
  <c r="F82" i="144"/>
  <c r="G81" i="144"/>
  <c r="F81" i="144"/>
  <c r="H81" i="144" s="1"/>
  <c r="F80" i="144"/>
  <c r="G80" i="144" s="1"/>
  <c r="H79" i="144"/>
  <c r="G79" i="144"/>
  <c r="F79" i="144"/>
  <c r="H76" i="144"/>
  <c r="F76" i="144"/>
  <c r="G76" i="144" s="1"/>
  <c r="F75" i="144"/>
  <c r="H75" i="144" s="1"/>
  <c r="F73" i="144"/>
  <c r="G73" i="144" s="1"/>
  <c r="H72" i="144"/>
  <c r="F72" i="144"/>
  <c r="G72" i="144" s="1"/>
  <c r="H71" i="144"/>
  <c r="G71" i="144"/>
  <c r="F71" i="144"/>
  <c r="G67" i="144"/>
  <c r="F67" i="144"/>
  <c r="H67" i="144" s="1"/>
  <c r="F64" i="144"/>
  <c r="G64" i="144" s="1"/>
  <c r="H62" i="144"/>
  <c r="G62" i="144"/>
  <c r="F62" i="144"/>
  <c r="H61" i="144"/>
  <c r="F61" i="144"/>
  <c r="G61" i="144" s="1"/>
  <c r="F59" i="144"/>
  <c r="H59" i="144" s="1"/>
  <c r="F58" i="144"/>
  <c r="G58" i="144" s="1"/>
  <c r="H55" i="144"/>
  <c r="F55" i="144"/>
  <c r="G55" i="144" s="1"/>
  <c r="H53" i="144"/>
  <c r="G53" i="144"/>
  <c r="F53" i="144"/>
  <c r="G52" i="144"/>
  <c r="F52" i="144"/>
  <c r="H52" i="144" s="1"/>
  <c r="F50" i="144"/>
  <c r="G50" i="144" s="1"/>
  <c r="H49" i="144"/>
  <c r="G49" i="144"/>
  <c r="F49" i="144"/>
  <c r="H46" i="144"/>
  <c r="F46" i="144"/>
  <c r="G46" i="144" s="1"/>
  <c r="F44" i="144"/>
  <c r="H44" i="144" s="1"/>
  <c r="F43" i="144"/>
  <c r="G43" i="144" s="1"/>
  <c r="H41" i="144"/>
  <c r="F41" i="144"/>
  <c r="G41" i="144" s="1"/>
  <c r="H40" i="144"/>
  <c r="G40" i="144"/>
  <c r="F40" i="144"/>
  <c r="G36" i="144"/>
  <c r="F36" i="144"/>
  <c r="H36" i="144" s="1"/>
  <c r="F35" i="144"/>
  <c r="G35" i="144" s="1"/>
  <c r="H34" i="144"/>
  <c r="G34" i="144"/>
  <c r="F34" i="144"/>
  <c r="H33" i="144"/>
  <c r="F33" i="144"/>
  <c r="G33" i="144" s="1"/>
  <c r="F32" i="144"/>
  <c r="H32" i="144" s="1"/>
  <c r="F31" i="144"/>
  <c r="G31" i="144" s="1"/>
  <c r="H30" i="144"/>
  <c r="F30" i="144"/>
  <c r="G30" i="144" s="1"/>
  <c r="H29" i="144"/>
  <c r="G29" i="144"/>
  <c r="F29" i="144"/>
  <c r="G28" i="144"/>
  <c r="F28" i="144"/>
  <c r="H28" i="144" s="1"/>
  <c r="F27" i="144"/>
  <c r="G27" i="144" s="1"/>
  <c r="H26" i="144"/>
  <c r="G26" i="144"/>
  <c r="F26" i="144"/>
  <c r="H25" i="144"/>
  <c r="F25" i="144"/>
  <c r="G25" i="144" s="1"/>
  <c r="F24" i="144"/>
  <c r="H24" i="144" s="1"/>
  <c r="F23" i="144"/>
  <c r="G23" i="144" s="1"/>
  <c r="H22" i="144"/>
  <c r="F22" i="144"/>
  <c r="G22" i="144" s="1"/>
  <c r="E20" i="144"/>
  <c r="E101" i="144" s="1"/>
  <c r="F18" i="144"/>
  <c r="H18" i="144" s="1"/>
  <c r="F16" i="144"/>
  <c r="H16" i="144" s="1"/>
  <c r="F14" i="144"/>
  <c r="G14" i="144" s="1"/>
  <c r="H13" i="144"/>
  <c r="F13" i="144"/>
  <c r="G13" i="144" s="1"/>
  <c r="H12" i="144"/>
  <c r="G12" i="144"/>
  <c r="F12" i="144"/>
  <c r="F11" i="144"/>
  <c r="H11" i="144" s="1"/>
  <c r="G11" i="145" l="1"/>
  <c r="F20" i="144"/>
  <c r="H36" i="145"/>
  <c r="H44" i="145"/>
  <c r="G24" i="144"/>
  <c r="G32" i="144"/>
  <c r="G44" i="144"/>
  <c r="G59" i="144"/>
  <c r="G75" i="144"/>
  <c r="G89" i="144"/>
  <c r="H18" i="145"/>
  <c r="H20" i="145"/>
  <c r="H23" i="145"/>
  <c r="H26" i="145"/>
  <c r="G18" i="144"/>
  <c r="D49" i="145"/>
  <c r="B56" i="145" s="1"/>
  <c r="H12" i="145"/>
  <c r="F28" i="145"/>
  <c r="H28" i="145" s="1"/>
  <c r="F33" i="145"/>
  <c r="H33" i="145" s="1"/>
  <c r="H41" i="145"/>
  <c r="E49" i="145"/>
  <c r="G14" i="145"/>
  <c r="G22" i="145"/>
  <c r="G27" i="145"/>
  <c r="G34" i="145"/>
  <c r="G42" i="145"/>
  <c r="G19" i="145"/>
  <c r="G24" i="145"/>
  <c r="G30" i="145"/>
  <c r="G37" i="145"/>
  <c r="G45" i="145"/>
  <c r="G13" i="145"/>
  <c r="G18" i="145"/>
  <c r="G23" i="145"/>
  <c r="G28" i="145"/>
  <c r="G36" i="145"/>
  <c r="G44" i="145"/>
  <c r="C49" i="145"/>
  <c r="C55" i="145" s="1"/>
  <c r="F10" i="145"/>
  <c r="G10" i="145" s="1"/>
  <c r="G11" i="144"/>
  <c r="H14" i="144"/>
  <c r="H23" i="144"/>
  <c r="H27" i="144"/>
  <c r="H31" i="144"/>
  <c r="H35" i="144"/>
  <c r="H43" i="144"/>
  <c r="H50" i="144"/>
  <c r="H58" i="144"/>
  <c r="H64" i="144"/>
  <c r="H73" i="144"/>
  <c r="H80" i="144"/>
  <c r="H88" i="144"/>
  <c r="H95" i="144"/>
  <c r="G16" i="144"/>
  <c r="F101" i="144"/>
  <c r="H101" i="144" s="1"/>
  <c r="G33" i="145" l="1"/>
  <c r="G49" i="145" s="1"/>
  <c r="G20" i="144"/>
  <c r="H20" i="144"/>
  <c r="F49" i="145"/>
  <c r="H49" i="145" s="1"/>
  <c r="H10" i="145"/>
  <c r="G101" i="144"/>
  <c r="G14" i="143" l="1"/>
  <c r="K13" i="143"/>
  <c r="I13" i="143"/>
  <c r="I14" i="143" s="1"/>
  <c r="H13" i="143"/>
  <c r="H14" i="143" s="1"/>
  <c r="G14" i="142"/>
  <c r="K13" i="142"/>
  <c r="I13" i="142" s="1"/>
  <c r="I14" i="142" s="1"/>
  <c r="H13" i="142" l="1"/>
  <c r="H14" i="142" s="1"/>
  <c r="H14" i="141" l="1"/>
  <c r="G14" i="141"/>
  <c r="I13" i="141"/>
  <c r="I14" i="141" s="1"/>
  <c r="G15" i="136" l="1"/>
  <c r="K14" i="140" l="1"/>
  <c r="I14" i="140" s="1"/>
  <c r="G15" i="140"/>
  <c r="L24" i="136" s="1"/>
  <c r="H14" i="140" l="1"/>
  <c r="K13" i="140"/>
  <c r="I15" i="140" l="1"/>
  <c r="H13" i="140"/>
  <c r="H15" i="140" s="1"/>
  <c r="K14" i="136" l="1"/>
  <c r="K13" i="136" l="1"/>
  <c r="H15" i="136" l="1"/>
  <c r="I15" i="136"/>
</calcChain>
</file>

<file path=xl/sharedStrings.xml><?xml version="1.0" encoding="utf-8"?>
<sst xmlns="http://schemas.openxmlformats.org/spreadsheetml/2006/main" count="455" uniqueCount="147">
  <si>
    <t>Wahyu Dwi Nuryanti, A.Md</t>
  </si>
  <si>
    <t>Pejabat Pembuat Komitmen,</t>
  </si>
  <si>
    <t>Bendahara Pengeluaran,</t>
  </si>
  <si>
    <t>a.n. Kuasa Pengguna Anggaran</t>
  </si>
  <si>
    <t xml:space="preserve">Semarang, </t>
  </si>
  <si>
    <t>Demikian Surat pernyataan ini dibuat dengan sebenarnya.</t>
  </si>
  <si>
    <t>Copi bukti pengeluaran anggaran dan copy setoran pajak (SSP/BPN) tersebut di atas disimpan oleh Jurusan dan aslinya disimpan oleh Kuasa Pengguna Anggaran untuk kelengkapan administrasi dan pemeriksaan aparat pengawas fungsional.</t>
  </si>
  <si>
    <t>JUMLAH</t>
  </si>
  <si>
    <t>01</t>
  </si>
  <si>
    <t>PPH</t>
  </si>
  <si>
    <t>PPN</t>
  </si>
  <si>
    <t>No.</t>
  </si>
  <si>
    <t>Tgl</t>
  </si>
  <si>
    <t>Pajak Yang Dipungut</t>
  </si>
  <si>
    <t>Jumlah</t>
  </si>
  <si>
    <t>Bukti</t>
  </si>
  <si>
    <t>Uraian</t>
  </si>
  <si>
    <t>Penerima</t>
  </si>
  <si>
    <t>Akun</t>
  </si>
  <si>
    <t>Yang bertanda tangan di bawah ini Ketua Jurusan Kesehatan Lingkungan menyatakan bahwa saya bertanggung jawab secara formal dan material atas segala pengeluaran yang telah dibayar lunas oleh bendahara pengeluaran pembantu kepada yang berhak menerima serta kebenaran perhitungan dan setoran pajak yang telah dipungut atas pembayaran tersebut dengan perincian sebagai berikut :</t>
  </si>
  <si>
    <t>Klasifikasi Anggaran</t>
  </si>
  <si>
    <t>4.</t>
  </si>
  <si>
    <t>3.</t>
  </si>
  <si>
    <t>2.</t>
  </si>
  <si>
    <t>1.</t>
  </si>
  <si>
    <t xml:space="preserve">             Nomor :</t>
  </si>
  <si>
    <t>NIP. 198612042014022002</t>
  </si>
  <si>
    <t>: 632242</t>
  </si>
  <si>
    <t>: Politeknik Kesehatan Semarang</t>
  </si>
  <si>
    <t xml:space="preserve">Kode Satuan Kerja </t>
  </si>
  <si>
    <t xml:space="preserve">Nama Satuan Kerja </t>
  </si>
  <si>
    <t xml:space="preserve">Tanggal / No. DIPA </t>
  </si>
  <si>
    <t>SURAT PERNYATAAN TANGGUNG JAWAB BELANJA</t>
  </si>
  <si>
    <t>Jeffri Ardiyanto, M. App.Sc</t>
  </si>
  <si>
    <t>NIP.19730614 199503 1 001</t>
  </si>
  <si>
    <t>: 12 November 2019 / No. SP DIPA-024.12.2.632242 / 2020</t>
  </si>
  <si>
    <t>: 01 / 01 / 024.12.10 / 5034 / 501 / 006 / 051.D / 537112</t>
  </si>
  <si>
    <t>537112</t>
  </si>
  <si>
    <t>02</t>
  </si>
  <si>
    <t>: 01 / 01 / 024.12.10 / 5034 / 501 / 006 / 051.D / 525121</t>
  </si>
  <si>
    <t>525121</t>
  </si>
  <si>
    <t>Belanja modal peralatan dan mesin berupa alat praktek Laboratorium Pengendalian Vektor dan Binatang Pengganggu dan Laboratorium Fisika, Sanitasi Industri dan Keselamatan Kerja Jurusan Kesehatan Lingkungan Purwokerto Poltekkes Kemenkes Semarang</t>
  </si>
  <si>
    <t>Pembelian bahan praktik Laboratorium untuk kegiatan ujian praktek Semester Ganjil TA 2020/2021 Mahasiswa Prodi D III dan Prodi D IV Jurusan Kesehatan Lingkungan Purwokerto Poltekkes Kemenkes Semarang</t>
  </si>
  <si>
    <t>Pembelian bahan praktek Bengkel Kerja untuk kegiatan ujian Praktek Semester Ganjil TA 2020/2021 Mahasiswa Prodi D III dan Prodi D IV Jurusan Kesehatan Lingkungan Purwokerto Poltekkes Kemenkes Semarang</t>
  </si>
  <si>
    <t>525113</t>
  </si>
  <si>
    <t>Misti Rahayu, SKM., M.PH</t>
  </si>
  <si>
    <t>Honor Dosen Tamu Mata Kuliah Epidemiologi Kesehatan Lingkungan Semester Ganjil Tahun Akademik 2020/2021 Program Studi Sanitasi Lingkungan Program Sarjana Terapan Jurusan Kesehatan Lingkungan Purwokerto Poltekkes Kemenkes Semarang a.n. Misti Rahayu, SKM., M.PH. Dengan rincian : - Honor : 4 jam x Rp 100.000,- = Rp 400.000,-; PPh 21 = Rp 20.000,-</t>
  </si>
  <si>
    <t>Belanja modal peralatan dan mesin berupa alat non Laboratorium Jurusan Kesehatan Lingkungan Purwokerto Poltekkes Kemenkes Semarang</t>
  </si>
  <si>
    <t>PT, Akael Satria Indonesia</t>
  </si>
  <si>
    <t>CV. Trengginas</t>
  </si>
  <si>
    <t>CV. Gading Putri Aulia</t>
  </si>
  <si>
    <t>CV. Karya Lestari</t>
  </si>
  <si>
    <t>: 01 / 01 / 024.12.10 / 5034 / 501 / 006 / 052.DB / 525113</t>
  </si>
  <si>
    <t>: 01 / 01 / 024.12.10 / 5034 / 501 / 006 / 052.DA / 525119</t>
  </si>
  <si>
    <t>525119</t>
  </si>
  <si>
    <t>CV. Anargya</t>
  </si>
  <si>
    <t>Biaya foto copy 17.500 lembar @Rp 200,- keperluan PBM bulan Oktober 2020 Prodi D-III Jurusan Kesehatan Lingkungan Purwokerto Poltekkes Kemenkes Semarang</t>
  </si>
  <si>
    <t>: 01 / 01 / 024.12.10 / 5034 / 501 / 006 / 052.DB / 525119</t>
  </si>
  <si>
    <t>Biaya foto copy 13.000 lembar @Rp 200,- keperluan PBM bulan Oktober 2020 Prodi D-IV Jurusan Kesehatan Lingkungan Purwokerto Poltekkes Kemenkes Semarang</t>
  </si>
  <si>
    <t>LAPORAN KEADAAN KAS DIPA BLU  JURUSAN KESLING PURWOKERTO</t>
  </si>
  <si>
    <t>BULAN : 3 November 2020</t>
  </si>
  <si>
    <t>MAK</t>
  </si>
  <si>
    <t>JENIS BELANJA</t>
  </si>
  <si>
    <t>PAGU</t>
  </si>
  <si>
    <t>REALISASI</t>
  </si>
  <si>
    <t>SALDO</t>
  </si>
  <si>
    <t>% SERAPAN</t>
  </si>
  <si>
    <t>S/D BULAN LALU</t>
  </si>
  <si>
    <t>BULAN INI</t>
  </si>
  <si>
    <t>5034.501.006.</t>
  </si>
  <si>
    <t>Mahasiswa yang Dididik Pada Jurusan Kesehatan Lingkungan</t>
  </si>
  <si>
    <t>051</t>
  </si>
  <si>
    <t>Pelaksanaan Persiapan</t>
  </si>
  <si>
    <t>D</t>
  </si>
  <si>
    <t>Jurusan</t>
  </si>
  <si>
    <t>525112</t>
  </si>
  <si>
    <t>Belanja Barang</t>
  </si>
  <si>
    <t>- Cetak buku panduan praktek</t>
  </si>
  <si>
    <t>- MMT Kuliah Umum</t>
  </si>
  <si>
    <t>- MMT Seminar International</t>
  </si>
  <si>
    <t>- Belanja kuota mahasiswa</t>
  </si>
  <si>
    <t>Belanja Jasa</t>
  </si>
  <si>
    <t>- Sewa kursi Kuliah Umum</t>
  </si>
  <si>
    <t>525114</t>
  </si>
  <si>
    <t>Belanja Pemeliharaan</t>
  </si>
  <si>
    <t>- Penggantian Acces Point</t>
  </si>
  <si>
    <t>Belanja Barang Persediaan Barang Konsumsi - BLU</t>
  </si>
  <si>
    <t>- Belanja bahan praktek</t>
  </si>
  <si>
    <t>Belanja Modal Peralatan dan Mesin</t>
  </si>
  <si>
    <t>- Belanja Alat Praktek</t>
  </si>
  <si>
    <t>- Meja kelas untuk dosen</t>
  </si>
  <si>
    <t>- Kursi kelas untuk dosen</t>
  </si>
  <si>
    <t>- Audio untuk kelas Laboratorium</t>
  </si>
  <si>
    <t>- Meja dosen untuk ruang Laboratorium</t>
  </si>
  <si>
    <t>- Kursi dosen untuk ruang Laboratorium</t>
  </si>
  <si>
    <t>- Laptop</t>
  </si>
  <si>
    <t>- Cetakan Closet</t>
  </si>
  <si>
    <t>- Sepeda Statis</t>
  </si>
  <si>
    <t>- Air Walker</t>
  </si>
  <si>
    <t>- Hit Power Aquart</t>
  </si>
  <si>
    <t>- Kursi Staff</t>
  </si>
  <si>
    <t>- Mesin Potong Rumput</t>
  </si>
  <si>
    <t>- Mobil Pick Up</t>
  </si>
  <si>
    <t>- Trifoot LCD</t>
  </si>
  <si>
    <t>052</t>
  </si>
  <si>
    <t>Pembelajaran Teori dan Praktikum</t>
  </si>
  <si>
    <t>Jurusan Kesehatan lingkungan</t>
  </si>
  <si>
    <t>- Konsumsi Kuliah umum</t>
  </si>
  <si>
    <t>- Konsumsi Seminar International</t>
  </si>
  <si>
    <t>- Narasumber Kuliah Umum</t>
  </si>
  <si>
    <t>- Narasumber Seminar International</t>
  </si>
  <si>
    <t>525115</t>
  </si>
  <si>
    <t>Belanja Perjalanan</t>
  </si>
  <si>
    <t>- Transpot Forum Mahasiswa</t>
  </si>
  <si>
    <t>DA</t>
  </si>
  <si>
    <t>D-III Kesehatan Lingkungan</t>
  </si>
  <si>
    <t>- Honor DTT</t>
  </si>
  <si>
    <t>- Honor Dosen Tamu</t>
  </si>
  <si>
    <t>- Transpot DTT</t>
  </si>
  <si>
    <t>- Transpot Dosen Tamu</t>
  </si>
  <si>
    <t>Belanja Penyediaan Barang dan Jasa BLU Lainnya</t>
  </si>
  <si>
    <t>- Biaya foto copy keperluan PBM</t>
  </si>
  <si>
    <t>DB</t>
  </si>
  <si>
    <t>D-IV Kesehatan Lingkungan</t>
  </si>
  <si>
    <t>DC</t>
  </si>
  <si>
    <t>D-IV Alih Jenjang</t>
  </si>
  <si>
    <t>053</t>
  </si>
  <si>
    <t>Praktek Kerja Lapangan</t>
  </si>
  <si>
    <t>- Transpot penjajakan lahan praktek</t>
  </si>
  <si>
    <t>- Transpot Bimbingan Praktek</t>
  </si>
  <si>
    <t>- Uang harian Penjajakan Praktek Lahan</t>
  </si>
  <si>
    <t>- Konsumsi rapat koordinasi praktek dan seminar</t>
  </si>
  <si>
    <t>- Biaya lahan Praktek</t>
  </si>
  <si>
    <t>- Uang harian Bimbingan praktek</t>
  </si>
  <si>
    <t>054</t>
  </si>
  <si>
    <t>Pelaksanaan Ujian</t>
  </si>
  <si>
    <t>- Honor pembuatan soal DTT</t>
  </si>
  <si>
    <t>- Honor Koreksi soal DTT</t>
  </si>
  <si>
    <t>- Penggandaan Soal Ujian</t>
  </si>
  <si>
    <t>D-IV Alih jenjang</t>
  </si>
  <si>
    <t>Jumlah :</t>
  </si>
  <si>
    <t>bahan praktek</t>
  </si>
  <si>
    <t>Ketua Jurusan Kesehatan Lingkungan</t>
  </si>
  <si>
    <t>Purwokerto</t>
  </si>
  <si>
    <t>Asep Tata Gunawan, SKM, M.Kes</t>
  </si>
  <si>
    <t>NIP: 19651116 198902 1 001</t>
  </si>
  <si>
    <t xml:space="preserve">LAPORAN KEADAAN KAS DIPA BLU  JURUSAN KESLING PURWOKERTO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</si>
</sst>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_);_(* \(#,##0\);_(* &quot;-&quot;??_);_(@_)"/>
  </numFmts>
  <fonts count="15" x14ac:knownFonts="1">
    <font>
      <sz val="11"/>
      <color theme="1"/>
      <name val="Calibri"/>
      <family val="2"/>
      <scheme val="minor"/>
    </font>
    <font>
      <sz val="10"/>
      <name val="Arial"/>
      <family val="2"/>
    </font>
    <font>
      <sz val="11"/>
      <name val="Arial"/>
      <family val="2"/>
    </font>
    <font>
      <sz val="11"/>
      <name val="Times New Roman"/>
      <family val="1"/>
    </font>
    <font>
      <u/>
      <sz val="11"/>
      <name val="Times New Roman"/>
      <family val="1"/>
    </font>
    <font>
      <u/>
      <sz val="11"/>
      <name val="Arial"/>
      <family val="2"/>
    </font>
    <font>
      <b/>
      <u/>
      <sz val="11"/>
      <name val="Arial"/>
      <family val="2"/>
    </font>
    <font>
      <sz val="10"/>
      <name val="Arial"/>
      <family val="2"/>
    </font>
    <font>
      <sz val="11"/>
      <color theme="1"/>
      <name val="Calibri"/>
      <family val="2"/>
      <scheme val="minor"/>
    </font>
    <font>
      <sz val="11"/>
      <color theme="1"/>
      <name val="Arial"/>
      <family val="2"/>
    </font>
    <font>
      <sz val="11"/>
      <color rgb="FFFF0000"/>
      <name val="Arial"/>
      <family val="2"/>
    </font>
    <font>
      <sz val="10"/>
      <name val="Arial"/>
      <charset val="1"/>
    </font>
    <font>
      <b/>
      <sz val="10"/>
      <name val="Arial"/>
      <family val="2"/>
    </font>
    <font>
      <sz val="10"/>
      <color theme="0"/>
      <name val="Arial"/>
      <family val="2"/>
    </font>
    <font>
      <u/>
      <sz val="10"/>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1" fillId="0" borderId="0"/>
    <xf numFmtId="0" fontId="1" fillId="0" borderId="0" applyFont="0" applyFill="0" applyBorder="0" applyAlignment="0" applyProtection="0"/>
    <xf numFmtId="0" fontId="1" fillId="0" borderId="0"/>
    <xf numFmtId="0" fontId="7" fillId="0" borderId="0"/>
    <xf numFmtId="165" fontId="1" fillId="0" borderId="0" applyFont="0" applyFill="0" applyBorder="0" applyAlignment="0" applyProtection="0"/>
    <xf numFmtId="164" fontId="8" fillId="0" borderId="0" applyFont="0" applyFill="0" applyBorder="0" applyAlignment="0" applyProtection="0"/>
    <xf numFmtId="0" fontId="11" fillId="0" borderId="0"/>
    <xf numFmtId="164" fontId="1" fillId="0" borderId="0" applyFont="0" applyFill="0" applyBorder="0" applyAlignment="0" applyProtection="0"/>
  </cellStyleXfs>
  <cellXfs count="112">
    <xf numFmtId="0" fontId="0" fillId="0" borderId="0" xfId="0"/>
    <xf numFmtId="0" fontId="2" fillId="0" borderId="0" xfId="2" applyFont="1"/>
    <xf numFmtId="0" fontId="2" fillId="0" borderId="0" xfId="2" applyFont="1" applyAlignment="1"/>
    <xf numFmtId="0" fontId="2" fillId="0" borderId="1" xfId="1" applyFont="1" applyBorder="1" applyAlignment="1">
      <alignment horizontal="center"/>
    </xf>
    <xf numFmtId="0" fontId="1" fillId="0" borderId="0" xfId="4"/>
    <xf numFmtId="0" fontId="2" fillId="0" borderId="0" xfId="4" applyFont="1"/>
    <xf numFmtId="0" fontId="2" fillId="0" borderId="0" xfId="4" applyFont="1" applyAlignment="1">
      <alignment wrapText="1"/>
    </xf>
    <xf numFmtId="0" fontId="2" fillId="0" borderId="0" xfId="4" applyFont="1" applyAlignment="1"/>
    <xf numFmtId="0" fontId="2" fillId="0" borderId="0" xfId="4" quotePrefix="1" applyFont="1" applyBorder="1" applyAlignment="1">
      <alignment horizontal="center" vertical="center"/>
    </xf>
    <xf numFmtId="0" fontId="2" fillId="0" borderId="0" xfId="4" applyFont="1" applyBorder="1" applyAlignment="1">
      <alignment horizontal="center" vertical="center"/>
    </xf>
    <xf numFmtId="3" fontId="2" fillId="0" borderId="0" xfId="4" applyNumberFormat="1" applyFont="1" applyBorder="1" applyAlignment="1">
      <alignment vertical="center"/>
    </xf>
    <xf numFmtId="0" fontId="2" fillId="0" borderId="1" xfId="4" applyFont="1" applyBorder="1" applyAlignment="1">
      <alignment horizontal="center" vertical="top"/>
    </xf>
    <xf numFmtId="0" fontId="2" fillId="0" borderId="1" xfId="4" quotePrefix="1" applyFont="1" applyBorder="1" applyAlignment="1">
      <alignment horizontal="center" vertical="top" wrapText="1"/>
    </xf>
    <xf numFmtId="0" fontId="2" fillId="0" borderId="1" xfId="4" applyFont="1" applyBorder="1" applyAlignment="1">
      <alignment horizontal="justify" vertical="justify" wrapText="1"/>
    </xf>
    <xf numFmtId="0" fontId="2" fillId="0" borderId="1" xfId="4" quotePrefix="1" applyFont="1" applyBorder="1" applyAlignment="1">
      <alignment horizontal="center" vertical="center"/>
    </xf>
    <xf numFmtId="0" fontId="2" fillId="0" borderId="1" xfId="4" quotePrefix="1" applyFont="1" applyBorder="1" applyAlignment="1">
      <alignment horizontal="center" vertical="top"/>
    </xf>
    <xf numFmtId="3" fontId="2" fillId="0" borderId="1" xfId="4" applyNumberFormat="1" applyFont="1" applyBorder="1" applyAlignment="1">
      <alignment vertical="top"/>
    </xf>
    <xf numFmtId="0" fontId="2" fillId="0" borderId="0" xfId="1" applyFont="1" applyBorder="1" applyAlignment="1">
      <alignment horizontal="center"/>
    </xf>
    <xf numFmtId="0" fontId="2" fillId="0" borderId="0" xfId="1" applyFont="1"/>
    <xf numFmtId="0" fontId="2" fillId="0" borderId="0" xfId="2" applyFont="1" applyAlignment="1">
      <alignment wrapText="1"/>
    </xf>
    <xf numFmtId="0" fontId="5" fillId="0" borderId="0" xfId="1" applyFont="1"/>
    <xf numFmtId="0" fontId="4" fillId="0" borderId="0" xfId="1" applyFont="1"/>
    <xf numFmtId="0" fontId="2" fillId="0" borderId="0" xfId="1" applyFont="1" applyBorder="1"/>
    <xf numFmtId="0" fontId="3" fillId="0" borderId="0" xfId="1" applyFont="1" applyBorder="1"/>
    <xf numFmtId="166" fontId="9" fillId="0" borderId="1" xfId="6" applyNumberFormat="1" applyFont="1" applyBorder="1" applyAlignment="1">
      <alignment horizontal="center" vertical="center"/>
    </xf>
    <xf numFmtId="0" fontId="2" fillId="0" borderId="0" xfId="1" applyFont="1" applyBorder="1" applyAlignment="1"/>
    <xf numFmtId="0" fontId="5" fillId="0" borderId="0" xfId="1" applyFont="1" applyAlignment="1"/>
    <xf numFmtId="0" fontId="2" fillId="2" borderId="1" xfId="2" applyFont="1" applyFill="1" applyBorder="1" applyAlignment="1">
      <alignment horizontal="left" vertical="top" wrapText="1"/>
    </xf>
    <xf numFmtId="164" fontId="0" fillId="0" borderId="0" xfId="7" applyFont="1"/>
    <xf numFmtId="166" fontId="2" fillId="0" borderId="1" xfId="1" applyNumberFormat="1" applyFont="1" applyBorder="1" applyAlignment="1">
      <alignment horizontal="center" vertical="center"/>
    </xf>
    <xf numFmtId="166" fontId="1" fillId="0" borderId="0" xfId="4" applyNumberFormat="1" applyAlignment="1">
      <alignment vertical="center"/>
    </xf>
    <xf numFmtId="3" fontId="2" fillId="0" borderId="5" xfId="4" applyNumberFormat="1" applyFont="1" applyBorder="1" applyAlignment="1">
      <alignment vertical="top"/>
    </xf>
    <xf numFmtId="0" fontId="2" fillId="0" borderId="1" xfId="4" applyFont="1" applyBorder="1" applyAlignment="1">
      <alignment horizontal="center" vertical="center"/>
    </xf>
    <xf numFmtId="0" fontId="2" fillId="0" borderId="1" xfId="4" applyFont="1" applyBorder="1" applyAlignment="1">
      <alignment horizontal="center" vertical="center"/>
    </xf>
    <xf numFmtId="166" fontId="1" fillId="0" borderId="0" xfId="4" applyNumberFormat="1"/>
    <xf numFmtId="0" fontId="2" fillId="0" borderId="1" xfId="4" applyFont="1" applyBorder="1" applyAlignment="1">
      <alignment horizontal="center" vertical="center"/>
    </xf>
    <xf numFmtId="0" fontId="10" fillId="0" borderId="0" xfId="4" applyFont="1"/>
    <xf numFmtId="0" fontId="10" fillId="0" borderId="0" xfId="2" applyFont="1"/>
    <xf numFmtId="0" fontId="10" fillId="0" borderId="0" xfId="2" applyFont="1" applyAlignment="1">
      <alignment wrapText="1"/>
    </xf>
    <xf numFmtId="166" fontId="2" fillId="0" borderId="1" xfId="6" applyNumberFormat="1" applyFont="1" applyBorder="1" applyAlignment="1">
      <alignment horizontal="center" vertical="center"/>
    </xf>
    <xf numFmtId="164" fontId="1" fillId="0" borderId="0" xfId="7" applyFont="1"/>
    <xf numFmtId="0" fontId="2" fillId="0" borderId="1" xfId="4" applyFont="1" applyBorder="1" applyAlignment="1">
      <alignment horizontal="center" vertical="center"/>
    </xf>
    <xf numFmtId="0" fontId="2" fillId="0" borderId="1" xfId="4" applyFont="1" applyBorder="1" applyAlignment="1">
      <alignment horizontal="center" vertical="center"/>
    </xf>
    <xf numFmtId="0" fontId="11" fillId="0" borderId="0" xfId="8"/>
    <xf numFmtId="0" fontId="11" fillId="0" borderId="1" xfId="8" applyBorder="1" applyAlignment="1">
      <alignment horizontal="center"/>
    </xf>
    <xf numFmtId="164" fontId="11" fillId="0" borderId="0" xfId="8" applyNumberFormat="1"/>
    <xf numFmtId="0" fontId="1" fillId="0" borderId="6" xfId="8" quotePrefix="1" applyFont="1" applyFill="1" applyBorder="1" applyAlignment="1">
      <alignment horizontal="right"/>
    </xf>
    <xf numFmtId="0" fontId="1" fillId="0" borderId="4" xfId="8" quotePrefix="1" applyFont="1" applyBorder="1"/>
    <xf numFmtId="166" fontId="0" fillId="0" borderId="1" xfId="6" applyNumberFormat="1" applyFont="1" applyBorder="1"/>
    <xf numFmtId="164" fontId="0" fillId="0" borderId="1" xfId="9" applyFont="1" applyBorder="1"/>
    <xf numFmtId="2" fontId="11" fillId="0" borderId="1" xfId="8" applyNumberFormat="1" applyBorder="1"/>
    <xf numFmtId="166" fontId="12" fillId="0" borderId="1" xfId="6" quotePrefix="1" applyNumberFormat="1" applyFont="1" applyBorder="1" applyAlignment="1">
      <alignment horizontal="right"/>
    </xf>
    <xf numFmtId="0" fontId="12" fillId="0" borderId="1" xfId="8" applyFont="1" applyBorder="1"/>
    <xf numFmtId="0" fontId="12" fillId="0" borderId="1" xfId="8" quotePrefix="1" applyFont="1" applyBorder="1" applyAlignment="1">
      <alignment horizontal="right"/>
    </xf>
    <xf numFmtId="0" fontId="12" fillId="0" borderId="1" xfId="8" applyFont="1" applyFill="1" applyBorder="1"/>
    <xf numFmtId="0" fontId="12" fillId="0" borderId="1" xfId="8" applyFont="1" applyFill="1" applyBorder="1" applyAlignment="1">
      <alignment horizontal="right"/>
    </xf>
    <xf numFmtId="0" fontId="1" fillId="0" borderId="1" xfId="8" quotePrefix="1" applyFont="1" applyFill="1" applyBorder="1" applyAlignment="1">
      <alignment horizontal="right"/>
    </xf>
    <xf numFmtId="0" fontId="1" fillId="0" borderId="1" xfId="8" applyFont="1" applyFill="1" applyBorder="1"/>
    <xf numFmtId="166" fontId="12" fillId="0" borderId="1" xfId="6" applyNumberFormat="1" applyFont="1" applyBorder="1"/>
    <xf numFmtId="164" fontId="12" fillId="0" borderId="1" xfId="9" applyFont="1" applyBorder="1"/>
    <xf numFmtId="2" fontId="12" fillId="0" borderId="1" xfId="8" applyNumberFormat="1" applyFont="1" applyBorder="1"/>
    <xf numFmtId="0" fontId="11" fillId="0" borderId="6" xfId="8" quotePrefix="1" applyFill="1" applyBorder="1" applyAlignment="1">
      <alignment horizontal="right"/>
    </xf>
    <xf numFmtId="0" fontId="1" fillId="0" borderId="4" xfId="8" quotePrefix="1" applyFont="1" applyFill="1" applyBorder="1"/>
    <xf numFmtId="164" fontId="0" fillId="2" borderId="1" xfId="9" applyFont="1" applyFill="1" applyBorder="1"/>
    <xf numFmtId="0" fontId="11" fillId="0" borderId="6" xfId="8" quotePrefix="1" applyFill="1" applyBorder="1"/>
    <xf numFmtId="164" fontId="12" fillId="2" borderId="1" xfId="9" applyFont="1" applyFill="1" applyBorder="1"/>
    <xf numFmtId="0" fontId="1" fillId="0" borderId="4" xfId="8" applyFont="1" applyFill="1" applyBorder="1"/>
    <xf numFmtId="164" fontId="1" fillId="0" borderId="1" xfId="9" applyFont="1" applyBorder="1"/>
    <xf numFmtId="164" fontId="0" fillId="0" borderId="0" xfId="9" applyFont="1"/>
    <xf numFmtId="164" fontId="1" fillId="2" borderId="1" xfId="9" applyFont="1" applyFill="1" applyBorder="1"/>
    <xf numFmtId="0" fontId="1" fillId="0" borderId="6" xfId="8" quotePrefix="1" applyFont="1" applyBorder="1" applyAlignment="1">
      <alignment horizontal="right"/>
    </xf>
    <xf numFmtId="0" fontId="12" fillId="0" borderId="6" xfId="8" quotePrefix="1" applyFont="1" applyBorder="1" applyAlignment="1">
      <alignment horizontal="right"/>
    </xf>
    <xf numFmtId="0" fontId="1" fillId="0" borderId="1" xfId="8" quotePrefix="1" applyFont="1" applyFill="1" applyBorder="1"/>
    <xf numFmtId="0" fontId="12" fillId="0" borderId="6" xfId="8" applyFont="1" applyFill="1" applyBorder="1" applyAlignment="1">
      <alignment horizontal="right"/>
    </xf>
    <xf numFmtId="0" fontId="12" fillId="0" borderId="4" xfId="8" applyFont="1" applyFill="1" applyBorder="1"/>
    <xf numFmtId="166" fontId="0" fillId="2" borderId="1" xfId="6" applyNumberFormat="1" applyFont="1" applyFill="1" applyBorder="1"/>
    <xf numFmtId="166" fontId="12" fillId="2" borderId="1" xfId="6" applyNumberFormat="1" applyFont="1" applyFill="1" applyBorder="1"/>
    <xf numFmtId="0" fontId="11" fillId="0" borderId="1" xfId="8" applyBorder="1"/>
    <xf numFmtId="0" fontId="12" fillId="0" borderId="4" xfId="8" applyFont="1" applyBorder="1"/>
    <xf numFmtId="164" fontId="12" fillId="0" borderId="1" xfId="8" applyNumberFormat="1" applyFont="1" applyBorder="1"/>
    <xf numFmtId="0" fontId="11" fillId="0" borderId="0" xfId="8" applyBorder="1"/>
    <xf numFmtId="0" fontId="13" fillId="0" borderId="0" xfId="8" applyFont="1"/>
    <xf numFmtId="166" fontId="13" fillId="0" borderId="0" xfId="6" applyNumberFormat="1" applyFont="1"/>
    <xf numFmtId="164" fontId="1" fillId="0" borderId="0" xfId="8" applyNumberFormat="1" applyFont="1"/>
    <xf numFmtId="0" fontId="1" fillId="0" borderId="0" xfId="8" applyFont="1"/>
    <xf numFmtId="164" fontId="1" fillId="0" borderId="0" xfId="9" applyFont="1"/>
    <xf numFmtId="164" fontId="13" fillId="0" borderId="0" xfId="8" applyNumberFormat="1" applyFont="1"/>
    <xf numFmtId="0" fontId="14" fillId="0" borderId="0" xfId="8" applyFont="1"/>
    <xf numFmtId="166" fontId="0" fillId="0" borderId="0" xfId="6" applyNumberFormat="1" applyFont="1"/>
    <xf numFmtId="165" fontId="0" fillId="0" borderId="0" xfId="6" applyFont="1"/>
    <xf numFmtId="165" fontId="11" fillId="0" borderId="0" xfId="8" applyNumberFormat="1"/>
    <xf numFmtId="166" fontId="1" fillId="0" borderId="1" xfId="6" applyNumberFormat="1" applyFont="1" applyBorder="1"/>
    <xf numFmtId="2" fontId="1" fillId="0" borderId="1" xfId="8" applyNumberFormat="1" applyFont="1" applyBorder="1"/>
    <xf numFmtId="166" fontId="1" fillId="2" borderId="1" xfId="6" applyNumberFormat="1" applyFont="1" applyFill="1" applyBorder="1"/>
    <xf numFmtId="0" fontId="2" fillId="0" borderId="0" xfId="4" applyFont="1" applyAlignment="1">
      <alignment horizontal="justify" vertical="justify"/>
    </xf>
    <xf numFmtId="0" fontId="6" fillId="0" borderId="0" xfId="4" applyFont="1" applyAlignment="1">
      <alignment horizontal="center"/>
    </xf>
    <xf numFmtId="0" fontId="2" fillId="0" borderId="0" xfId="4" applyFont="1" applyAlignment="1">
      <alignment horizontal="left"/>
    </xf>
    <xf numFmtId="0" fontId="2" fillId="0" borderId="0" xfId="4" applyFont="1" applyAlignment="1">
      <alignment horizontal="left" wrapText="1"/>
    </xf>
    <xf numFmtId="0" fontId="2" fillId="0" borderId="0" xfId="4" applyFont="1" applyAlignment="1">
      <alignment horizontal="center" wrapText="1"/>
    </xf>
    <xf numFmtId="0" fontId="2" fillId="0" borderId="1" xfId="1" applyFont="1" applyBorder="1" applyAlignment="1">
      <alignment horizontal="center" wrapText="1"/>
    </xf>
    <xf numFmtId="0" fontId="2" fillId="0" borderId="2" xfId="4" applyFont="1" applyBorder="1" applyAlignment="1">
      <alignment horizontal="center" vertical="top"/>
    </xf>
    <xf numFmtId="0" fontId="2" fillId="0" borderId="3" xfId="4" applyFont="1" applyBorder="1" applyAlignment="1">
      <alignment horizontal="center" vertical="top"/>
    </xf>
    <xf numFmtId="0" fontId="2" fillId="0" borderId="4" xfId="4" applyFont="1" applyBorder="1" applyAlignment="1">
      <alignment horizontal="center" vertical="top"/>
    </xf>
    <xf numFmtId="0" fontId="2" fillId="0" borderId="0" xfId="2" applyFont="1" applyAlignment="1">
      <alignment horizontal="left"/>
    </xf>
    <xf numFmtId="0" fontId="2" fillId="0" borderId="0" xfId="2" applyFont="1" applyAlignment="1">
      <alignment horizontal="center"/>
    </xf>
    <xf numFmtId="0" fontId="2" fillId="0" borderId="1" xfId="4" applyFont="1" applyBorder="1" applyAlignment="1">
      <alignment horizontal="center" vertical="center"/>
    </xf>
    <xf numFmtId="0" fontId="11" fillId="0" borderId="1" xfId="8" applyBorder="1" applyAlignment="1">
      <alignment horizontal="center" vertical="center" wrapText="1"/>
    </xf>
    <xf numFmtId="0" fontId="12" fillId="0" borderId="0" xfId="8" applyFont="1" applyAlignment="1">
      <alignment horizontal="left"/>
    </xf>
    <xf numFmtId="0" fontId="11" fillId="0" borderId="6" xfId="8" applyBorder="1" applyAlignment="1">
      <alignment horizontal="center" vertical="center"/>
    </xf>
    <xf numFmtId="0" fontId="11" fillId="0" borderId="7" xfId="8" applyBorder="1" applyAlignment="1">
      <alignment horizontal="center" vertical="center"/>
    </xf>
    <xf numFmtId="0" fontId="11" fillId="0" borderId="1" xfId="8" applyBorder="1" applyAlignment="1">
      <alignment horizontal="center" vertical="center"/>
    </xf>
    <xf numFmtId="0" fontId="11" fillId="0" borderId="1" xfId="8" applyBorder="1" applyAlignment="1">
      <alignment horizontal="center"/>
    </xf>
  </cellXfs>
  <cellStyles count="10">
    <cellStyle name="Comma [0]" xfId="7" builtinId="6"/>
    <cellStyle name="Comma [0] 2" xfId="3" xr:uid="{00000000-0005-0000-0000-000001000000}"/>
    <cellStyle name="Comma [0] 3" xfId="9" xr:uid="{00000000-0005-0000-0000-000002000000}"/>
    <cellStyle name="Comma 2" xfId="6" xr:uid="{00000000-0005-0000-0000-000003000000}"/>
    <cellStyle name="Normal" xfId="0" builtinId="0"/>
    <cellStyle name="Normal 2" xfId="4" xr:uid="{00000000-0005-0000-0000-000005000000}"/>
    <cellStyle name="Normal 2 2" xfId="1" xr:uid="{00000000-0005-0000-0000-000006000000}"/>
    <cellStyle name="Normal 3" xfId="2" xr:uid="{00000000-0005-0000-0000-000007000000}"/>
    <cellStyle name="Normal 4" xfId="5" xr:uid="{00000000-0005-0000-0000-000008000000}"/>
    <cellStyle name="Normal 5" xfId="8"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st.SPJ_KESLING_2020/REALISASI/realisasi-kesling-2020-BLU_13_NOVEMB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U PENDIDIKAN"/>
      <sheetName val="BLU UTK POLTEK"/>
    </sheetNames>
    <sheetDataSet>
      <sheetData sheetId="0">
        <row r="2">
          <cell r="A2" t="str">
            <v>BULAN : 3 November 2020</v>
          </cell>
        </row>
        <row r="11">
          <cell r="C11">
            <v>4500000</v>
          </cell>
          <cell r="D11">
            <v>4500000</v>
          </cell>
          <cell r="E11">
            <v>0</v>
          </cell>
        </row>
        <row r="12">
          <cell r="C12">
            <v>500000</v>
          </cell>
          <cell r="D12">
            <v>500000</v>
          </cell>
          <cell r="E12">
            <v>0</v>
          </cell>
        </row>
        <row r="13">
          <cell r="C13">
            <v>500000</v>
          </cell>
          <cell r="D13">
            <v>0</v>
          </cell>
        </row>
        <row r="14">
          <cell r="C14">
            <v>32700000</v>
          </cell>
          <cell r="D14">
            <v>0</v>
          </cell>
          <cell r="E14">
            <v>0</v>
          </cell>
        </row>
        <row r="16">
          <cell r="C16">
            <v>955000</v>
          </cell>
          <cell r="D16">
            <v>955000</v>
          </cell>
          <cell r="E16">
            <v>0</v>
          </cell>
        </row>
        <row r="18">
          <cell r="C18">
            <v>15000000</v>
          </cell>
          <cell r="D18">
            <v>15000000</v>
          </cell>
          <cell r="E18">
            <v>0</v>
          </cell>
        </row>
        <row r="20">
          <cell r="C20">
            <v>400000000</v>
          </cell>
          <cell r="D20">
            <v>339500000</v>
          </cell>
          <cell r="E20">
            <v>32000000</v>
          </cell>
        </row>
        <row r="21">
          <cell r="A21" t="str">
            <v>537112</v>
          </cell>
          <cell r="B21" t="str">
            <v>Belanja Modal Peralatan dan Mesin</v>
          </cell>
        </row>
        <row r="22">
          <cell r="C22">
            <v>631987000</v>
          </cell>
          <cell r="D22">
            <v>567631250</v>
          </cell>
          <cell r="E22">
            <v>41530000</v>
          </cell>
        </row>
        <row r="23">
          <cell r="C23">
            <v>49800000</v>
          </cell>
          <cell r="D23">
            <v>49800000</v>
          </cell>
          <cell r="E23">
            <v>0</v>
          </cell>
        </row>
        <row r="24">
          <cell r="C24">
            <v>19968000</v>
          </cell>
          <cell r="D24">
            <v>19968000</v>
          </cell>
          <cell r="E24">
            <v>0</v>
          </cell>
        </row>
        <row r="25">
          <cell r="C25">
            <v>41524000</v>
          </cell>
          <cell r="D25">
            <v>41524000</v>
          </cell>
          <cell r="E25">
            <v>0</v>
          </cell>
        </row>
        <row r="26">
          <cell r="C26">
            <v>19800000</v>
          </cell>
          <cell r="D26">
            <v>19800000</v>
          </cell>
          <cell r="E26">
            <v>0</v>
          </cell>
        </row>
        <row r="27">
          <cell r="C27">
            <v>9984000</v>
          </cell>
          <cell r="D27">
            <v>9984000</v>
          </cell>
          <cell r="E27">
            <v>0</v>
          </cell>
        </row>
        <row r="28">
          <cell r="C28">
            <v>10000000</v>
          </cell>
          <cell r="D28">
            <v>10000000</v>
          </cell>
          <cell r="E28">
            <v>0</v>
          </cell>
        </row>
        <row r="29">
          <cell r="C29">
            <v>2040000</v>
          </cell>
          <cell r="D29">
            <v>2040000</v>
          </cell>
          <cell r="E29">
            <v>0</v>
          </cell>
        </row>
        <row r="30">
          <cell r="C30">
            <v>1631000</v>
          </cell>
          <cell r="D30">
            <v>1630750</v>
          </cell>
          <cell r="E30">
            <v>0</v>
          </cell>
        </row>
        <row r="31">
          <cell r="C31">
            <v>6045000</v>
          </cell>
          <cell r="D31">
            <v>6045000</v>
          </cell>
          <cell r="E31">
            <v>0</v>
          </cell>
        </row>
        <row r="32">
          <cell r="C32">
            <v>3808000</v>
          </cell>
          <cell r="D32">
            <v>3808000</v>
          </cell>
          <cell r="E32">
            <v>0</v>
          </cell>
        </row>
        <row r="33">
          <cell r="C33">
            <v>33280000</v>
          </cell>
          <cell r="D33">
            <v>33280000</v>
          </cell>
          <cell r="E33">
            <v>0</v>
          </cell>
        </row>
        <row r="34">
          <cell r="C34">
            <v>8652000</v>
          </cell>
          <cell r="D34">
            <v>8652000</v>
          </cell>
          <cell r="E34">
            <v>0</v>
          </cell>
        </row>
        <row r="35">
          <cell r="C35">
            <v>126000000</v>
          </cell>
          <cell r="D35">
            <v>126000000</v>
          </cell>
          <cell r="E35">
            <v>0</v>
          </cell>
        </row>
        <row r="36">
          <cell r="C36">
            <v>10752000</v>
          </cell>
          <cell r="D36">
            <v>0</v>
          </cell>
          <cell r="E36">
            <v>10080000</v>
          </cell>
        </row>
        <row r="40">
          <cell r="C40">
            <v>17850000</v>
          </cell>
          <cell r="D40">
            <v>17850000</v>
          </cell>
          <cell r="E40">
            <v>0</v>
          </cell>
        </row>
        <row r="41">
          <cell r="C41">
            <v>1050000</v>
          </cell>
          <cell r="D41">
            <v>0</v>
          </cell>
          <cell r="E41">
            <v>0</v>
          </cell>
        </row>
        <row r="43">
          <cell r="C43">
            <v>4500000</v>
          </cell>
          <cell r="D43">
            <v>4200000</v>
          </cell>
          <cell r="E43">
            <v>0</v>
          </cell>
        </row>
        <row r="44">
          <cell r="C44">
            <v>16000000</v>
          </cell>
          <cell r="D44">
            <v>0</v>
          </cell>
          <cell r="E44">
            <v>0</v>
          </cell>
        </row>
        <row r="46">
          <cell r="C46">
            <v>600000</v>
          </cell>
          <cell r="D46">
            <v>600000</v>
          </cell>
          <cell r="E46">
            <v>0</v>
          </cell>
        </row>
        <row r="49">
          <cell r="C49">
            <v>16800000</v>
          </cell>
          <cell r="D49">
            <v>12150000</v>
          </cell>
          <cell r="E49">
            <v>0</v>
          </cell>
        </row>
        <row r="50">
          <cell r="C50">
            <v>3600000</v>
          </cell>
          <cell r="D50">
            <v>2400000</v>
          </cell>
          <cell r="E50">
            <v>0</v>
          </cell>
        </row>
        <row r="52">
          <cell r="C52">
            <v>800000</v>
          </cell>
          <cell r="D52">
            <v>800000</v>
          </cell>
          <cell r="E52">
            <v>0</v>
          </cell>
        </row>
        <row r="53">
          <cell r="C53">
            <v>300000</v>
          </cell>
          <cell r="D53">
            <v>200000</v>
          </cell>
          <cell r="E53">
            <v>0</v>
          </cell>
        </row>
        <row r="55">
          <cell r="C55">
            <v>28350000</v>
          </cell>
          <cell r="D55">
            <v>21350000</v>
          </cell>
          <cell r="E55">
            <v>3500000</v>
          </cell>
        </row>
        <row r="58">
          <cell r="C58">
            <v>12600000</v>
          </cell>
          <cell r="D58">
            <v>11550000</v>
          </cell>
          <cell r="E58">
            <v>0</v>
          </cell>
        </row>
        <row r="59">
          <cell r="C59">
            <v>2400000</v>
          </cell>
          <cell r="D59">
            <v>1600000</v>
          </cell>
          <cell r="E59">
            <v>400000</v>
          </cell>
        </row>
        <row r="61">
          <cell r="C61">
            <v>900000</v>
          </cell>
          <cell r="D61">
            <v>900000</v>
          </cell>
          <cell r="E61">
            <v>0</v>
          </cell>
        </row>
        <row r="62">
          <cell r="C62">
            <v>150000</v>
          </cell>
          <cell r="D62">
            <v>0</v>
          </cell>
          <cell r="E62">
            <v>0</v>
          </cell>
        </row>
        <row r="64">
          <cell r="C64">
            <v>20880000</v>
          </cell>
          <cell r="D64">
            <v>16050000</v>
          </cell>
          <cell r="E64">
            <v>2600000</v>
          </cell>
        </row>
        <row r="67">
          <cell r="C67">
            <v>330000</v>
          </cell>
          <cell r="D67">
            <v>330000</v>
          </cell>
          <cell r="E67">
            <v>0</v>
          </cell>
        </row>
        <row r="71">
          <cell r="C71">
            <v>1500000</v>
          </cell>
          <cell r="D71">
            <v>1050000</v>
          </cell>
          <cell r="E71">
            <v>0</v>
          </cell>
        </row>
        <row r="72">
          <cell r="C72">
            <v>4500000</v>
          </cell>
          <cell r="D72">
            <v>4450000</v>
          </cell>
          <cell r="E72">
            <v>0</v>
          </cell>
        </row>
        <row r="73">
          <cell r="C73">
            <v>1800000</v>
          </cell>
          <cell r="D73">
            <v>1450000</v>
          </cell>
          <cell r="E73">
            <v>0</v>
          </cell>
        </row>
        <row r="75">
          <cell r="C75">
            <v>1500000</v>
          </cell>
          <cell r="D75">
            <v>1410000</v>
          </cell>
          <cell r="E75">
            <v>0</v>
          </cell>
        </row>
        <row r="76">
          <cell r="C76">
            <v>36750000</v>
          </cell>
          <cell r="D76">
            <v>35618000</v>
          </cell>
          <cell r="E76">
            <v>0</v>
          </cell>
        </row>
        <row r="79">
          <cell r="C79">
            <v>300000</v>
          </cell>
          <cell r="D79">
            <v>300000</v>
          </cell>
          <cell r="E79">
            <v>0</v>
          </cell>
        </row>
        <row r="80">
          <cell r="C80">
            <v>600000</v>
          </cell>
          <cell r="D80">
            <v>515000</v>
          </cell>
          <cell r="E80">
            <v>0</v>
          </cell>
        </row>
        <row r="81">
          <cell r="C81">
            <v>1400000</v>
          </cell>
          <cell r="D81">
            <v>1400000</v>
          </cell>
          <cell r="E81">
            <v>0</v>
          </cell>
        </row>
        <row r="82">
          <cell r="C82">
            <v>2400000</v>
          </cell>
          <cell r="D82">
            <v>2050000</v>
          </cell>
          <cell r="E82">
            <v>0</v>
          </cell>
        </row>
        <row r="84">
          <cell r="C84">
            <v>1750000</v>
          </cell>
          <cell r="D84">
            <v>1575000</v>
          </cell>
          <cell r="E84">
            <v>0</v>
          </cell>
        </row>
        <row r="88">
          <cell r="C88">
            <v>1500000</v>
          </cell>
          <cell r="D88">
            <v>1350000</v>
          </cell>
          <cell r="E88">
            <v>0</v>
          </cell>
        </row>
        <row r="89">
          <cell r="C89">
            <v>5900000</v>
          </cell>
          <cell r="D89">
            <v>5330000</v>
          </cell>
          <cell r="E89">
            <v>0</v>
          </cell>
        </row>
        <row r="91">
          <cell r="C91">
            <v>4026000</v>
          </cell>
          <cell r="D91">
            <v>4026000</v>
          </cell>
          <cell r="E91">
            <v>0</v>
          </cell>
        </row>
        <row r="94">
          <cell r="C94">
            <v>1500000</v>
          </cell>
          <cell r="D94">
            <v>1500000</v>
          </cell>
          <cell r="E94">
            <v>0</v>
          </cell>
        </row>
        <row r="95">
          <cell r="C95">
            <v>4800000</v>
          </cell>
          <cell r="D95">
            <v>4500000</v>
          </cell>
          <cell r="E95">
            <v>0</v>
          </cell>
        </row>
        <row r="97">
          <cell r="C97">
            <v>2376000</v>
          </cell>
          <cell r="D97">
            <v>2368000</v>
          </cell>
          <cell r="E97">
            <v>0</v>
          </cell>
        </row>
        <row r="100">
          <cell r="C100">
            <v>132000</v>
          </cell>
          <cell r="D100">
            <v>132000</v>
          </cell>
          <cell r="E100">
            <v>0</v>
          </cell>
        </row>
        <row r="101">
          <cell r="D101">
            <v>1419622000</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topLeftCell="A7" zoomScalePageLayoutView="70" workbookViewId="0">
      <selection activeCell="I18" sqref="I18"/>
    </sheetView>
  </sheetViews>
  <sheetFormatPr defaultRowHeight="12.75" x14ac:dyDescent="0.2"/>
  <cols>
    <col min="1" max="1" width="4.28515625" style="4" customWidth="1"/>
    <col min="2" max="2" width="10.28515625" style="4" customWidth="1"/>
    <col min="3" max="3" width="20.140625" style="4" customWidth="1"/>
    <col min="4" max="4" width="40.28515625" style="4" customWidth="1"/>
    <col min="5" max="5" width="5.140625" style="4" customWidth="1"/>
    <col min="6" max="6" width="5.5703125" style="4" customWidth="1"/>
    <col min="7" max="7" width="13.5703125" style="4" customWidth="1"/>
    <col min="8" max="9" width="11.5703125" style="4" bestFit="1" customWidth="1"/>
    <col min="10" max="10" width="9.140625" style="4"/>
    <col min="11" max="11" width="11" style="4" customWidth="1"/>
    <col min="12" max="12" width="12.28515625" style="4" bestFit="1" customWidth="1"/>
    <col min="13" max="13" width="12.85546875" style="4" bestFit="1" customWidth="1"/>
    <col min="14" max="16384" width="9.140625" style="4"/>
  </cols>
  <sheetData>
    <row r="1" spans="1:13" ht="15" x14ac:dyDescent="0.25">
      <c r="A1" s="95" t="s">
        <v>32</v>
      </c>
      <c r="B1" s="95"/>
      <c r="C1" s="95"/>
      <c r="D1" s="95"/>
      <c r="E1" s="95"/>
      <c r="F1" s="95"/>
      <c r="G1" s="95"/>
      <c r="H1" s="95"/>
      <c r="I1" s="95"/>
    </row>
    <row r="2" spans="1:13" ht="14.25" x14ac:dyDescent="0.2">
      <c r="A2" s="5"/>
      <c r="B2" s="5"/>
      <c r="C2" s="5"/>
      <c r="D2" s="96" t="s">
        <v>25</v>
      </c>
      <c r="E2" s="96"/>
      <c r="F2" s="5"/>
      <c r="G2" s="5"/>
      <c r="H2" s="5"/>
      <c r="I2" s="5"/>
    </row>
    <row r="3" spans="1:13" ht="14.25" x14ac:dyDescent="0.2">
      <c r="A3" s="5"/>
      <c r="B3" s="5"/>
      <c r="C3" s="5"/>
      <c r="D3" s="5"/>
      <c r="E3" s="5"/>
      <c r="F3" s="5"/>
      <c r="G3" s="5"/>
      <c r="H3" s="5"/>
      <c r="I3" s="5"/>
    </row>
    <row r="4" spans="1:13" ht="15" customHeight="1" x14ac:dyDescent="0.2">
      <c r="A4" s="5" t="s">
        <v>24</v>
      </c>
      <c r="B4" s="5"/>
      <c r="C4" s="6" t="s">
        <v>29</v>
      </c>
      <c r="D4" s="6" t="s">
        <v>27</v>
      </c>
      <c r="E4" s="5"/>
      <c r="F4" s="5"/>
      <c r="G4" s="5"/>
      <c r="H4" s="7"/>
      <c r="I4" s="5"/>
    </row>
    <row r="5" spans="1:13" ht="15" customHeight="1" x14ac:dyDescent="0.2">
      <c r="A5" s="5" t="s">
        <v>23</v>
      </c>
      <c r="B5" s="5"/>
      <c r="C5" s="6" t="s">
        <v>30</v>
      </c>
      <c r="D5" s="6" t="s">
        <v>28</v>
      </c>
      <c r="E5" s="5"/>
      <c r="F5" s="5"/>
      <c r="G5" s="5"/>
      <c r="H5" s="7"/>
      <c r="I5" s="5"/>
    </row>
    <row r="6" spans="1:13" ht="15" customHeight="1" x14ac:dyDescent="0.2">
      <c r="A6" s="5" t="s">
        <v>22</v>
      </c>
      <c r="B6" s="5"/>
      <c r="C6" s="6" t="s">
        <v>31</v>
      </c>
      <c r="D6" s="97" t="s">
        <v>35</v>
      </c>
      <c r="E6" s="97"/>
      <c r="F6" s="97"/>
      <c r="G6" s="97"/>
      <c r="H6" s="97"/>
      <c r="I6" s="97"/>
    </row>
    <row r="7" spans="1:13" ht="15" customHeight="1" x14ac:dyDescent="0.2">
      <c r="A7" s="5" t="s">
        <v>21</v>
      </c>
      <c r="B7" s="5"/>
      <c r="C7" s="6" t="s">
        <v>20</v>
      </c>
      <c r="D7" s="97" t="s">
        <v>36</v>
      </c>
      <c r="E7" s="97"/>
      <c r="F7" s="97"/>
      <c r="G7" s="97"/>
      <c r="H7" s="97"/>
      <c r="I7" s="97"/>
    </row>
    <row r="8" spans="1:13" ht="14.25" x14ac:dyDescent="0.2">
      <c r="A8" s="5"/>
      <c r="B8" s="5"/>
      <c r="C8" s="6"/>
      <c r="D8" s="5"/>
      <c r="E8" s="6"/>
      <c r="F8" s="6"/>
      <c r="G8" s="98"/>
      <c r="H8" s="98"/>
      <c r="I8" s="5"/>
    </row>
    <row r="9" spans="1:13" ht="70.5" customHeight="1" x14ac:dyDescent="0.2">
      <c r="A9" s="94" t="s">
        <v>19</v>
      </c>
      <c r="B9" s="94"/>
      <c r="C9" s="94"/>
      <c r="D9" s="94"/>
      <c r="E9" s="94"/>
      <c r="F9" s="94"/>
      <c r="G9" s="94"/>
      <c r="H9" s="94"/>
      <c r="I9" s="94"/>
    </row>
    <row r="10" spans="1:13" ht="14.25" x14ac:dyDescent="0.2">
      <c r="A10" s="8"/>
      <c r="B10" s="8"/>
      <c r="C10" s="9"/>
      <c r="D10" s="9"/>
      <c r="E10" s="9"/>
      <c r="F10" s="9"/>
      <c r="G10" s="10"/>
      <c r="H10" s="5"/>
      <c r="I10" s="5"/>
    </row>
    <row r="11" spans="1:13" ht="12.75" customHeight="1" x14ac:dyDescent="0.2">
      <c r="A11" s="105" t="s">
        <v>11</v>
      </c>
      <c r="B11" s="105" t="s">
        <v>18</v>
      </c>
      <c r="C11" s="105" t="s">
        <v>17</v>
      </c>
      <c r="D11" s="105" t="s">
        <v>16</v>
      </c>
      <c r="E11" s="105" t="s">
        <v>15</v>
      </c>
      <c r="F11" s="105"/>
      <c r="G11" s="105" t="s">
        <v>14</v>
      </c>
      <c r="H11" s="99" t="s">
        <v>13</v>
      </c>
      <c r="I11" s="99"/>
    </row>
    <row r="12" spans="1:13" ht="14.25" x14ac:dyDescent="0.2">
      <c r="A12" s="105"/>
      <c r="B12" s="105"/>
      <c r="C12" s="105"/>
      <c r="D12" s="105"/>
      <c r="E12" s="32" t="s">
        <v>12</v>
      </c>
      <c r="F12" s="32" t="s">
        <v>11</v>
      </c>
      <c r="G12" s="105"/>
      <c r="H12" s="3" t="s">
        <v>10</v>
      </c>
      <c r="I12" s="3" t="s">
        <v>9</v>
      </c>
    </row>
    <row r="13" spans="1:13" ht="102.75" customHeight="1" x14ac:dyDescent="0.2">
      <c r="A13" s="11">
        <v>1</v>
      </c>
      <c r="B13" s="12" t="s">
        <v>37</v>
      </c>
      <c r="C13" s="27" t="s">
        <v>48</v>
      </c>
      <c r="D13" s="13" t="s">
        <v>41</v>
      </c>
      <c r="E13" s="32"/>
      <c r="F13" s="14" t="s">
        <v>8</v>
      </c>
      <c r="G13" s="24">
        <v>41530000</v>
      </c>
      <c r="H13" s="29">
        <v>3775454</v>
      </c>
      <c r="I13" s="29">
        <v>207650</v>
      </c>
      <c r="K13" s="30">
        <f t="shared" ref="K13:K14" si="0">G13/110*100</f>
        <v>37754545.454545453</v>
      </c>
      <c r="M13" s="34"/>
    </row>
    <row r="14" spans="1:13" ht="62.25" customHeight="1" x14ac:dyDescent="0.2">
      <c r="A14" s="11">
        <v>2</v>
      </c>
      <c r="B14" s="12" t="s">
        <v>37</v>
      </c>
      <c r="C14" s="27" t="s">
        <v>49</v>
      </c>
      <c r="D14" s="13" t="s">
        <v>47</v>
      </c>
      <c r="E14" s="33"/>
      <c r="F14" s="14" t="s">
        <v>38</v>
      </c>
      <c r="G14" s="24">
        <v>10080000</v>
      </c>
      <c r="H14" s="29">
        <v>916365</v>
      </c>
      <c r="I14" s="29">
        <v>137454</v>
      </c>
      <c r="K14" s="30">
        <f t="shared" si="0"/>
        <v>9163636.3636363633</v>
      </c>
    </row>
    <row r="15" spans="1:13" ht="14.25" x14ac:dyDescent="0.2">
      <c r="A15" s="15"/>
      <c r="B15" s="15"/>
      <c r="C15" s="100" t="s">
        <v>7</v>
      </c>
      <c r="D15" s="101"/>
      <c r="E15" s="101"/>
      <c r="F15" s="102"/>
      <c r="G15" s="16">
        <f>SUM(G13:G14)</f>
        <v>51610000</v>
      </c>
      <c r="H15" s="16">
        <f>SUM(H13:H14)</f>
        <v>4691819</v>
      </c>
      <c r="I15" s="16">
        <f>SUM(I13:I14)</f>
        <v>345104</v>
      </c>
      <c r="J15" s="31"/>
    </row>
    <row r="16" spans="1:13" ht="14.25" x14ac:dyDescent="0.2">
      <c r="A16" s="9"/>
      <c r="B16" s="9"/>
      <c r="C16" s="9"/>
      <c r="D16" s="9"/>
      <c r="E16" s="9"/>
      <c r="F16" s="9"/>
      <c r="G16" s="9"/>
      <c r="H16" s="17"/>
      <c r="I16" s="17"/>
    </row>
    <row r="17" spans="1:12" ht="31.5" customHeight="1" x14ac:dyDescent="0.2">
      <c r="A17" s="94" t="s">
        <v>6</v>
      </c>
      <c r="B17" s="94"/>
      <c r="C17" s="94"/>
      <c r="D17" s="94"/>
      <c r="E17" s="94"/>
      <c r="F17" s="94"/>
      <c r="G17" s="94"/>
      <c r="H17" s="94"/>
      <c r="I17" s="94"/>
    </row>
    <row r="18" spans="1:12" ht="14.25" x14ac:dyDescent="0.2">
      <c r="A18" s="5"/>
      <c r="B18" s="5"/>
      <c r="C18" s="5"/>
      <c r="D18" s="5"/>
      <c r="E18" s="5"/>
      <c r="F18" s="5"/>
      <c r="G18" s="5"/>
      <c r="H18" s="7"/>
      <c r="I18" s="5"/>
    </row>
    <row r="19" spans="1:12" ht="18" customHeight="1" x14ac:dyDescent="0.2">
      <c r="A19" s="5" t="s">
        <v>5</v>
      </c>
      <c r="B19" s="5"/>
      <c r="C19" s="5"/>
      <c r="D19" s="5"/>
      <c r="E19" s="5"/>
      <c r="F19" s="5"/>
      <c r="G19" s="5"/>
      <c r="H19" s="7"/>
      <c r="I19" s="5"/>
    </row>
    <row r="20" spans="1:12" ht="14.25" x14ac:dyDescent="0.2">
      <c r="A20" s="5"/>
      <c r="B20" s="5"/>
      <c r="C20" s="5"/>
      <c r="D20" s="5"/>
      <c r="E20" s="5"/>
      <c r="F20" s="5"/>
      <c r="G20" s="5"/>
      <c r="H20" s="7"/>
      <c r="I20" s="5"/>
    </row>
    <row r="21" spans="1:12" ht="14.25" x14ac:dyDescent="0.2">
      <c r="A21" s="5"/>
      <c r="B21" s="1"/>
      <c r="C21" s="1"/>
      <c r="D21" s="1"/>
      <c r="E21" s="103" t="s">
        <v>4</v>
      </c>
      <c r="F21" s="103"/>
      <c r="G21" s="103"/>
      <c r="H21" s="103"/>
      <c r="I21" s="5"/>
    </row>
    <row r="22" spans="1:12" ht="14.25" x14ac:dyDescent="0.2">
      <c r="A22" s="5"/>
      <c r="B22" s="18" t="s">
        <v>3</v>
      </c>
      <c r="C22" s="18"/>
      <c r="D22" s="19"/>
      <c r="E22" s="2" t="s">
        <v>2</v>
      </c>
      <c r="F22" s="2"/>
      <c r="G22" s="2"/>
      <c r="H22" s="2"/>
      <c r="I22" s="5"/>
    </row>
    <row r="23" spans="1:12" ht="14.25" x14ac:dyDescent="0.2">
      <c r="A23" s="5"/>
      <c r="B23" s="18" t="s">
        <v>1</v>
      </c>
      <c r="C23" s="18"/>
      <c r="D23" s="1"/>
      <c r="E23" s="104"/>
      <c r="F23" s="104"/>
      <c r="G23" s="104"/>
      <c r="H23" s="104"/>
      <c r="I23" s="5"/>
    </row>
    <row r="24" spans="1:12" ht="14.25" x14ac:dyDescent="0.2">
      <c r="A24" s="5"/>
      <c r="B24" s="1"/>
      <c r="C24" s="1"/>
      <c r="D24" s="19"/>
      <c r="E24" s="1"/>
      <c r="F24" s="1"/>
      <c r="G24" s="1"/>
      <c r="H24" s="1"/>
      <c r="I24" s="5"/>
      <c r="L24" s="40" t="e">
        <f>G15+'5034.501.006.051.D.525121'!G15+#REF!+#REF!+#REF!+#REF!</f>
        <v>#REF!</v>
      </c>
    </row>
    <row r="25" spans="1:12" ht="14.25" x14ac:dyDescent="0.2">
      <c r="A25" s="5"/>
      <c r="B25" s="1"/>
      <c r="C25" s="1"/>
      <c r="D25" s="19"/>
      <c r="E25" s="1"/>
      <c r="F25" s="1"/>
      <c r="G25" s="1"/>
      <c r="H25" s="1"/>
      <c r="I25" s="5"/>
    </row>
    <row r="26" spans="1:12" ht="15" x14ac:dyDescent="0.25">
      <c r="B26" s="26" t="s">
        <v>33</v>
      </c>
      <c r="C26" s="26"/>
      <c r="D26" s="1"/>
      <c r="E26" s="20" t="s">
        <v>0</v>
      </c>
      <c r="F26" s="21"/>
      <c r="G26" s="21"/>
      <c r="H26" s="21"/>
      <c r="I26" s="5"/>
    </row>
    <row r="27" spans="1:12" ht="15" x14ac:dyDescent="0.25">
      <c r="B27" s="25" t="s">
        <v>34</v>
      </c>
      <c r="C27" s="25"/>
      <c r="D27" s="25"/>
      <c r="E27" s="22" t="s">
        <v>26</v>
      </c>
      <c r="F27" s="23"/>
      <c r="G27" s="23"/>
      <c r="H27" s="23"/>
      <c r="I27" s="5"/>
    </row>
  </sheetData>
  <mergeCells count="17">
    <mergeCell ref="H11:I11"/>
    <mergeCell ref="C15:F15"/>
    <mergeCell ref="A17:I17"/>
    <mergeCell ref="E21:H21"/>
    <mergeCell ref="E23:H23"/>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
  <sheetViews>
    <sheetView tabSelected="1" topLeftCell="A10" zoomScalePageLayoutView="70" workbookViewId="0">
      <selection activeCell="I14" sqref="I14"/>
    </sheetView>
  </sheetViews>
  <sheetFormatPr defaultRowHeight="12.75" x14ac:dyDescent="0.2"/>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95" t="s">
        <v>32</v>
      </c>
      <c r="B1" s="95"/>
      <c r="C1" s="95"/>
      <c r="D1" s="95"/>
      <c r="E1" s="95"/>
      <c r="F1" s="95"/>
      <c r="G1" s="95"/>
      <c r="H1" s="95"/>
      <c r="I1" s="95"/>
    </row>
    <row r="2" spans="1:11" ht="14.25" x14ac:dyDescent="0.2">
      <c r="A2" s="5"/>
      <c r="B2" s="5"/>
      <c r="C2" s="5"/>
      <c r="D2" s="96" t="s">
        <v>25</v>
      </c>
      <c r="E2" s="96"/>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97" t="s">
        <v>35</v>
      </c>
      <c r="E6" s="97"/>
      <c r="F6" s="97"/>
      <c r="G6" s="97"/>
      <c r="H6" s="97"/>
      <c r="I6" s="97"/>
    </row>
    <row r="7" spans="1:11" ht="15" customHeight="1" x14ac:dyDescent="0.2">
      <c r="A7" s="5" t="s">
        <v>21</v>
      </c>
      <c r="B7" s="5"/>
      <c r="C7" s="6" t="s">
        <v>20</v>
      </c>
      <c r="D7" s="97" t="s">
        <v>39</v>
      </c>
      <c r="E7" s="97"/>
      <c r="F7" s="97"/>
      <c r="G7" s="97"/>
      <c r="H7" s="97"/>
      <c r="I7" s="97"/>
    </row>
    <row r="8" spans="1:11" ht="14.25" x14ac:dyDescent="0.2">
      <c r="A8" s="5"/>
      <c r="B8" s="5"/>
      <c r="C8" s="6"/>
      <c r="D8" s="5"/>
      <c r="E8" s="6"/>
      <c r="F8" s="6"/>
      <c r="G8" s="98"/>
      <c r="H8" s="98"/>
      <c r="I8" s="5"/>
    </row>
    <row r="9" spans="1:11" ht="68.25" customHeight="1" x14ac:dyDescent="0.2">
      <c r="A9" s="94" t="s">
        <v>19</v>
      </c>
      <c r="B9" s="94"/>
      <c r="C9" s="94"/>
      <c r="D9" s="94"/>
      <c r="E9" s="94"/>
      <c r="F9" s="94"/>
      <c r="G9" s="94"/>
      <c r="H9" s="94"/>
      <c r="I9" s="94"/>
    </row>
    <row r="10" spans="1:11" ht="14.25" x14ac:dyDescent="0.2">
      <c r="A10" s="8"/>
      <c r="B10" s="8"/>
      <c r="C10" s="9"/>
      <c r="D10" s="9"/>
      <c r="E10" s="9"/>
      <c r="F10" s="9"/>
      <c r="G10" s="10"/>
      <c r="H10" s="5"/>
      <c r="I10" s="5"/>
    </row>
    <row r="11" spans="1:11" ht="12.75" customHeight="1" x14ac:dyDescent="0.2">
      <c r="A11" s="105" t="s">
        <v>11</v>
      </c>
      <c r="B11" s="105" t="s">
        <v>18</v>
      </c>
      <c r="C11" s="105" t="s">
        <v>17</v>
      </c>
      <c r="D11" s="105" t="s">
        <v>16</v>
      </c>
      <c r="E11" s="105" t="s">
        <v>15</v>
      </c>
      <c r="F11" s="105"/>
      <c r="G11" s="105" t="s">
        <v>14</v>
      </c>
      <c r="H11" s="99" t="s">
        <v>13</v>
      </c>
      <c r="I11" s="99"/>
    </row>
    <row r="12" spans="1:11" ht="14.25" x14ac:dyDescent="0.2">
      <c r="A12" s="105"/>
      <c r="B12" s="105"/>
      <c r="C12" s="105"/>
      <c r="D12" s="105"/>
      <c r="E12" s="35" t="s">
        <v>12</v>
      </c>
      <c r="F12" s="35" t="s">
        <v>11</v>
      </c>
      <c r="G12" s="105"/>
      <c r="H12" s="3" t="s">
        <v>10</v>
      </c>
      <c r="I12" s="3" t="s">
        <v>9</v>
      </c>
    </row>
    <row r="13" spans="1:11" ht="90" customHeight="1" x14ac:dyDescent="0.2">
      <c r="A13" s="11">
        <v>1</v>
      </c>
      <c r="B13" s="12" t="s">
        <v>40</v>
      </c>
      <c r="C13" s="27" t="s">
        <v>50</v>
      </c>
      <c r="D13" s="13" t="s">
        <v>42</v>
      </c>
      <c r="E13" s="35"/>
      <c r="F13" s="14" t="s">
        <v>8</v>
      </c>
      <c r="G13" s="39">
        <v>17000000</v>
      </c>
      <c r="H13" s="29">
        <f>K13*10%</f>
        <v>1545454.5454545456</v>
      </c>
      <c r="I13" s="29">
        <f>K13*1.5%</f>
        <v>231818.18181818182</v>
      </c>
      <c r="K13" s="30">
        <f>G13/110*100</f>
        <v>15454545.454545455</v>
      </c>
    </row>
    <row r="14" spans="1:11" ht="90.75" customHeight="1" x14ac:dyDescent="0.2">
      <c r="A14" s="11">
        <v>2</v>
      </c>
      <c r="B14" s="12" t="s">
        <v>40</v>
      </c>
      <c r="C14" s="27" t="s">
        <v>51</v>
      </c>
      <c r="D14" s="13" t="s">
        <v>43</v>
      </c>
      <c r="E14" s="35"/>
      <c r="F14" s="14" t="s">
        <v>38</v>
      </c>
      <c r="G14" s="39">
        <v>15000000</v>
      </c>
      <c r="H14" s="29">
        <f>K14*10%</f>
        <v>1363636.3636363635</v>
      </c>
      <c r="I14" s="29">
        <f>K14*1.5%</f>
        <v>204545.45454545453</v>
      </c>
      <c r="K14" s="30">
        <f>G14/110*100</f>
        <v>13636363.636363635</v>
      </c>
    </row>
    <row r="15" spans="1:11" ht="14.25" x14ac:dyDescent="0.2">
      <c r="A15" s="15"/>
      <c r="B15" s="15"/>
      <c r="C15" s="100" t="s">
        <v>7</v>
      </c>
      <c r="D15" s="101"/>
      <c r="E15" s="101"/>
      <c r="F15" s="102"/>
      <c r="G15" s="16">
        <f>SUM(G13:G14)</f>
        <v>32000000</v>
      </c>
      <c r="H15" s="16">
        <f t="shared" ref="H15:I15" si="0">SUM(H13:H14)</f>
        <v>2909090.9090909092</v>
      </c>
      <c r="I15" s="16">
        <f t="shared" si="0"/>
        <v>436363.63636363635</v>
      </c>
      <c r="J15" s="31"/>
    </row>
    <row r="16" spans="1:11" ht="14.25" x14ac:dyDescent="0.2">
      <c r="A16" s="9"/>
      <c r="B16" s="9"/>
      <c r="C16" s="9"/>
      <c r="D16" s="9"/>
      <c r="E16" s="9"/>
      <c r="F16" s="9"/>
      <c r="G16" s="9"/>
      <c r="H16" s="17"/>
      <c r="I16" s="17"/>
    </row>
    <row r="17" spans="1:9" ht="31.5" customHeight="1" x14ac:dyDescent="0.2">
      <c r="A17" s="94" t="s">
        <v>6</v>
      </c>
      <c r="B17" s="94"/>
      <c r="C17" s="94"/>
      <c r="D17" s="94"/>
      <c r="E17" s="94"/>
      <c r="F17" s="94"/>
      <c r="G17" s="94"/>
      <c r="H17" s="94"/>
      <c r="I17" s="94"/>
    </row>
    <row r="18" spans="1:9" ht="14.25" x14ac:dyDescent="0.2">
      <c r="A18" s="5"/>
      <c r="B18" s="5"/>
      <c r="C18" s="5"/>
      <c r="D18" s="5"/>
      <c r="E18" s="5"/>
      <c r="F18" s="5"/>
      <c r="G18" s="5"/>
      <c r="H18" s="7"/>
      <c r="I18" s="5"/>
    </row>
    <row r="19" spans="1:9" ht="18" customHeight="1" x14ac:dyDescent="0.2">
      <c r="A19" s="5" t="s">
        <v>5</v>
      </c>
      <c r="B19" s="5"/>
      <c r="C19" s="5"/>
      <c r="D19" s="5"/>
      <c r="E19" s="5"/>
      <c r="F19" s="5"/>
      <c r="G19" s="5"/>
      <c r="H19" s="7"/>
      <c r="I19" s="5"/>
    </row>
    <row r="20" spans="1:9" ht="14.25" x14ac:dyDescent="0.2">
      <c r="A20" s="5"/>
      <c r="B20" s="5"/>
      <c r="C20" s="5"/>
      <c r="D20" s="5"/>
      <c r="E20" s="5"/>
      <c r="F20" s="5"/>
      <c r="G20" s="5"/>
      <c r="H20" s="7"/>
      <c r="I20" s="5"/>
    </row>
    <row r="21" spans="1:9" ht="14.25" x14ac:dyDescent="0.2">
      <c r="A21" s="5"/>
      <c r="B21" s="1"/>
      <c r="C21" s="1"/>
      <c r="D21" s="1"/>
      <c r="E21" s="103" t="s">
        <v>4</v>
      </c>
      <c r="F21" s="103"/>
      <c r="G21" s="103"/>
      <c r="H21" s="103"/>
      <c r="I21" s="5"/>
    </row>
    <row r="22" spans="1:9" ht="14.25" x14ac:dyDescent="0.2">
      <c r="A22" s="5"/>
      <c r="B22" s="18" t="s">
        <v>3</v>
      </c>
      <c r="C22" s="18"/>
      <c r="D22" s="19"/>
      <c r="E22" s="2" t="s">
        <v>2</v>
      </c>
      <c r="F22" s="2"/>
      <c r="G22" s="2"/>
      <c r="H22" s="2"/>
      <c r="I22" s="5"/>
    </row>
    <row r="23" spans="1:9" ht="14.25" x14ac:dyDescent="0.2">
      <c r="A23" s="5"/>
      <c r="B23" s="18" t="s">
        <v>1</v>
      </c>
      <c r="C23" s="18"/>
      <c r="D23" s="1"/>
      <c r="E23" s="104"/>
      <c r="F23" s="104"/>
      <c r="G23" s="104"/>
      <c r="H23" s="104"/>
      <c r="I23" s="5"/>
    </row>
    <row r="24" spans="1:9" ht="14.25" x14ac:dyDescent="0.2">
      <c r="A24" s="36"/>
      <c r="B24" s="37"/>
      <c r="C24" s="37"/>
      <c r="D24" s="38"/>
      <c r="E24" s="37"/>
      <c r="F24" s="37"/>
      <c r="G24" s="37"/>
      <c r="H24" s="37"/>
      <c r="I24" s="36"/>
    </row>
    <row r="25" spans="1:9" ht="14.25" x14ac:dyDescent="0.2">
      <c r="A25" s="36"/>
      <c r="B25" s="37"/>
      <c r="C25" s="37"/>
      <c r="D25" s="37"/>
      <c r="E25" s="37"/>
      <c r="F25" s="37"/>
      <c r="G25" s="37"/>
      <c r="H25" s="37"/>
      <c r="I25" s="36"/>
    </row>
    <row r="26" spans="1:9" ht="14.25" x14ac:dyDescent="0.2">
      <c r="A26" s="5"/>
      <c r="B26" s="1"/>
      <c r="C26" s="1"/>
      <c r="D26" s="19"/>
      <c r="E26" s="1"/>
      <c r="F26" s="1"/>
      <c r="G26" s="1"/>
      <c r="H26" s="1"/>
      <c r="I26" s="5"/>
    </row>
    <row r="27" spans="1:9" ht="15" x14ac:dyDescent="0.25">
      <c r="B27" s="26" t="s">
        <v>33</v>
      </c>
      <c r="C27" s="26"/>
      <c r="D27" s="1"/>
      <c r="E27" s="20" t="s">
        <v>0</v>
      </c>
      <c r="F27" s="21"/>
      <c r="G27" s="21"/>
      <c r="H27" s="21"/>
      <c r="I27" s="5"/>
    </row>
    <row r="28" spans="1:9" ht="15" x14ac:dyDescent="0.25">
      <c r="B28" s="25" t="s">
        <v>34</v>
      </c>
      <c r="C28" s="25"/>
      <c r="D28" s="25"/>
      <c r="E28" s="22" t="s">
        <v>26</v>
      </c>
      <c r="F28" s="23"/>
      <c r="G28" s="23"/>
      <c r="H28" s="23"/>
      <c r="I28" s="5"/>
    </row>
  </sheetData>
  <mergeCells count="17">
    <mergeCell ref="H11:I11"/>
    <mergeCell ref="C15:F15"/>
    <mergeCell ref="A17:I17"/>
    <mergeCell ref="E21:H21"/>
    <mergeCell ref="E23:H23"/>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topLeftCell="A10" zoomScalePageLayoutView="70" workbookViewId="0">
      <selection sqref="A1:I27"/>
    </sheetView>
  </sheetViews>
  <sheetFormatPr defaultRowHeight="12.75" x14ac:dyDescent="0.2"/>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95" t="s">
        <v>32</v>
      </c>
      <c r="B1" s="95"/>
      <c r="C1" s="95"/>
      <c r="D1" s="95"/>
      <c r="E1" s="95"/>
      <c r="F1" s="95"/>
      <c r="G1" s="95"/>
      <c r="H1" s="95"/>
      <c r="I1" s="95"/>
    </row>
    <row r="2" spans="1:11" ht="14.25" x14ac:dyDescent="0.2">
      <c r="A2" s="5"/>
      <c r="B2" s="5"/>
      <c r="C2" s="5"/>
      <c r="D2" s="96" t="s">
        <v>25</v>
      </c>
      <c r="E2" s="96"/>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97" t="s">
        <v>35</v>
      </c>
      <c r="E6" s="97"/>
      <c r="F6" s="97"/>
      <c r="G6" s="97"/>
      <c r="H6" s="97"/>
      <c r="I6" s="97"/>
    </row>
    <row r="7" spans="1:11" ht="15" customHeight="1" x14ac:dyDescent="0.2">
      <c r="A7" s="5" t="s">
        <v>21</v>
      </c>
      <c r="B7" s="5"/>
      <c r="C7" s="6" t="s">
        <v>20</v>
      </c>
      <c r="D7" s="97" t="s">
        <v>53</v>
      </c>
      <c r="E7" s="97"/>
      <c r="F7" s="97"/>
      <c r="G7" s="97"/>
      <c r="H7" s="97"/>
      <c r="I7" s="97"/>
    </row>
    <row r="8" spans="1:11" ht="14.25" x14ac:dyDescent="0.2">
      <c r="A8" s="5"/>
      <c r="B8" s="5"/>
      <c r="C8" s="6"/>
      <c r="D8" s="5"/>
      <c r="E8" s="6"/>
      <c r="F8" s="6"/>
      <c r="G8" s="98"/>
      <c r="H8" s="98"/>
      <c r="I8" s="5"/>
    </row>
    <row r="9" spans="1:11" ht="68.25" customHeight="1" x14ac:dyDescent="0.2">
      <c r="A9" s="94" t="s">
        <v>19</v>
      </c>
      <c r="B9" s="94"/>
      <c r="C9" s="94"/>
      <c r="D9" s="94"/>
      <c r="E9" s="94"/>
      <c r="F9" s="94"/>
      <c r="G9" s="94"/>
      <c r="H9" s="94"/>
      <c r="I9" s="94"/>
    </row>
    <row r="10" spans="1:11" ht="14.25" x14ac:dyDescent="0.2">
      <c r="A10" s="8"/>
      <c r="B10" s="8"/>
      <c r="C10" s="9"/>
      <c r="D10" s="9"/>
      <c r="E10" s="9"/>
      <c r="F10" s="9"/>
      <c r="G10" s="10"/>
      <c r="H10" s="5"/>
      <c r="I10" s="5"/>
    </row>
    <row r="11" spans="1:11" ht="12.75" customHeight="1" x14ac:dyDescent="0.2">
      <c r="A11" s="105" t="s">
        <v>11</v>
      </c>
      <c r="B11" s="105" t="s">
        <v>18</v>
      </c>
      <c r="C11" s="105" t="s">
        <v>17</v>
      </c>
      <c r="D11" s="105" t="s">
        <v>16</v>
      </c>
      <c r="E11" s="105" t="s">
        <v>15</v>
      </c>
      <c r="F11" s="105"/>
      <c r="G11" s="105" t="s">
        <v>14</v>
      </c>
      <c r="H11" s="99" t="s">
        <v>13</v>
      </c>
      <c r="I11" s="99"/>
    </row>
    <row r="12" spans="1:11" ht="14.25" x14ac:dyDescent="0.2">
      <c r="A12" s="105"/>
      <c r="B12" s="105"/>
      <c r="C12" s="105"/>
      <c r="D12" s="105"/>
      <c r="E12" s="42" t="s">
        <v>12</v>
      </c>
      <c r="F12" s="42" t="s">
        <v>11</v>
      </c>
      <c r="G12" s="105"/>
      <c r="H12" s="3" t="s">
        <v>10</v>
      </c>
      <c r="I12" s="3" t="s">
        <v>9</v>
      </c>
    </row>
    <row r="13" spans="1:11" ht="90" customHeight="1" x14ac:dyDescent="0.2">
      <c r="A13" s="11">
        <v>1</v>
      </c>
      <c r="B13" s="12" t="s">
        <v>54</v>
      </c>
      <c r="C13" s="27" t="s">
        <v>55</v>
      </c>
      <c r="D13" s="13" t="s">
        <v>56</v>
      </c>
      <c r="E13" s="42"/>
      <c r="F13" s="14" t="s">
        <v>8</v>
      </c>
      <c r="G13" s="24">
        <v>3500000</v>
      </c>
      <c r="H13" s="29">
        <f>K13*10%</f>
        <v>318181.81818181823</v>
      </c>
      <c r="I13" s="29">
        <f>K13*0.5%</f>
        <v>15909.090909090912</v>
      </c>
      <c r="K13" s="30">
        <f>G13/110*100</f>
        <v>3181818.1818181821</v>
      </c>
    </row>
    <row r="14" spans="1:11" ht="14.25" x14ac:dyDescent="0.2">
      <c r="A14" s="15"/>
      <c r="B14" s="15"/>
      <c r="C14" s="100" t="s">
        <v>7</v>
      </c>
      <c r="D14" s="101"/>
      <c r="E14" s="101"/>
      <c r="F14" s="102"/>
      <c r="G14" s="16">
        <f>SUM(G13:G13)</f>
        <v>3500000</v>
      </c>
      <c r="H14" s="16">
        <f>SUM(H13:H13)</f>
        <v>318181.81818181823</v>
      </c>
      <c r="I14" s="16">
        <f>SUM(I13:I13)</f>
        <v>15909.090909090912</v>
      </c>
      <c r="J14" s="31"/>
    </row>
    <row r="15" spans="1:11" ht="14.25" x14ac:dyDescent="0.2">
      <c r="A15" s="9"/>
      <c r="B15" s="9"/>
      <c r="C15" s="9"/>
      <c r="D15" s="9"/>
      <c r="E15" s="9"/>
      <c r="F15" s="9"/>
      <c r="G15" s="9"/>
      <c r="H15" s="17"/>
      <c r="I15" s="17"/>
    </row>
    <row r="16" spans="1:11" ht="31.5" customHeight="1" x14ac:dyDescent="0.2">
      <c r="A16" s="94" t="s">
        <v>6</v>
      </c>
      <c r="B16" s="94"/>
      <c r="C16" s="94"/>
      <c r="D16" s="94"/>
      <c r="E16" s="94"/>
      <c r="F16" s="94"/>
      <c r="G16" s="94"/>
      <c r="H16" s="94"/>
      <c r="I16" s="94"/>
    </row>
    <row r="17" spans="1:9" ht="14.25" x14ac:dyDescent="0.2">
      <c r="A17" s="5"/>
      <c r="B17" s="5"/>
      <c r="C17" s="5"/>
      <c r="D17" s="5"/>
      <c r="E17" s="5"/>
      <c r="F17" s="5"/>
      <c r="G17" s="5"/>
      <c r="H17" s="7"/>
      <c r="I17" s="5"/>
    </row>
    <row r="18" spans="1:9" ht="18" customHeight="1" x14ac:dyDescent="0.2">
      <c r="A18" s="5" t="s">
        <v>5</v>
      </c>
      <c r="B18" s="5"/>
      <c r="C18" s="5"/>
      <c r="D18" s="5"/>
      <c r="E18" s="5"/>
      <c r="F18" s="5"/>
      <c r="G18" s="5"/>
      <c r="H18" s="7"/>
      <c r="I18" s="5"/>
    </row>
    <row r="19" spans="1:9" ht="14.25" x14ac:dyDescent="0.2">
      <c r="A19" s="5"/>
      <c r="B19" s="5"/>
      <c r="C19" s="5"/>
      <c r="D19" s="5"/>
      <c r="E19" s="5"/>
      <c r="F19" s="5"/>
      <c r="G19" s="5"/>
      <c r="H19" s="7"/>
      <c r="I19" s="5"/>
    </row>
    <row r="20" spans="1:9" ht="14.25" x14ac:dyDescent="0.2">
      <c r="A20" s="5"/>
      <c r="B20" s="1"/>
      <c r="C20" s="1"/>
      <c r="D20" s="1"/>
      <c r="E20" s="103" t="s">
        <v>4</v>
      </c>
      <c r="F20" s="103"/>
      <c r="G20" s="103"/>
      <c r="H20" s="103"/>
      <c r="I20" s="5"/>
    </row>
    <row r="21" spans="1:9" ht="14.25" x14ac:dyDescent="0.2">
      <c r="A21" s="5"/>
      <c r="B21" s="18" t="s">
        <v>3</v>
      </c>
      <c r="C21" s="18"/>
      <c r="D21" s="19"/>
      <c r="E21" s="2" t="s">
        <v>2</v>
      </c>
      <c r="F21" s="2"/>
      <c r="G21" s="2"/>
      <c r="H21" s="2"/>
      <c r="I21" s="5"/>
    </row>
    <row r="22" spans="1:9" ht="14.25" x14ac:dyDescent="0.2">
      <c r="A22" s="5"/>
      <c r="B22" s="18" t="s">
        <v>1</v>
      </c>
      <c r="C22" s="18"/>
      <c r="D22" s="1"/>
      <c r="E22" s="104"/>
      <c r="F22" s="104"/>
      <c r="G22" s="104"/>
      <c r="H22" s="104"/>
      <c r="I22" s="5"/>
    </row>
    <row r="23" spans="1:9" ht="14.25" x14ac:dyDescent="0.2">
      <c r="A23" s="5"/>
      <c r="B23" s="1"/>
      <c r="C23" s="1"/>
      <c r="D23" s="19"/>
      <c r="E23" s="1"/>
      <c r="F23" s="1"/>
      <c r="G23" s="1"/>
      <c r="H23" s="1"/>
      <c r="I23" s="5"/>
    </row>
    <row r="24" spans="1:9" ht="14.25" x14ac:dyDescent="0.2">
      <c r="A24" s="5"/>
      <c r="B24" s="1"/>
      <c r="C24" s="1"/>
      <c r="D24" s="1"/>
      <c r="E24" s="1"/>
      <c r="F24" s="1"/>
      <c r="G24" s="1"/>
      <c r="H24" s="1"/>
      <c r="I24" s="5"/>
    </row>
    <row r="25" spans="1:9" ht="14.25" x14ac:dyDescent="0.2">
      <c r="A25" s="5"/>
      <c r="B25" s="1"/>
      <c r="C25" s="1"/>
      <c r="D25" s="19"/>
      <c r="E25" s="1"/>
      <c r="F25" s="1"/>
      <c r="G25" s="1"/>
      <c r="H25" s="1"/>
      <c r="I25" s="5"/>
    </row>
    <row r="26" spans="1:9" ht="15" x14ac:dyDescent="0.25">
      <c r="B26" s="26" t="s">
        <v>33</v>
      </c>
      <c r="C26" s="26"/>
      <c r="D26" s="1"/>
      <c r="E26" s="20" t="s">
        <v>0</v>
      </c>
      <c r="F26" s="21"/>
      <c r="G26" s="21"/>
      <c r="H26" s="21"/>
      <c r="I26" s="5"/>
    </row>
    <row r="27" spans="1:9" ht="15" x14ac:dyDescent="0.25">
      <c r="B27" s="25" t="s">
        <v>34</v>
      </c>
      <c r="C27" s="25"/>
      <c r="D27" s="25"/>
      <c r="E27" s="22" t="s">
        <v>26</v>
      </c>
      <c r="F27" s="23"/>
      <c r="G27" s="23"/>
      <c r="H27" s="23"/>
      <c r="I27" s="5"/>
    </row>
  </sheetData>
  <mergeCells count="17">
    <mergeCell ref="H11:I11"/>
    <mergeCell ref="C14:F14"/>
    <mergeCell ref="A16:I16"/>
    <mergeCell ref="E20:H20"/>
    <mergeCell ref="E22:H22"/>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7"/>
  <sheetViews>
    <sheetView topLeftCell="A7" zoomScalePageLayoutView="70" workbookViewId="0">
      <selection activeCell="A17" sqref="A17"/>
    </sheetView>
  </sheetViews>
  <sheetFormatPr defaultRowHeight="12.75" x14ac:dyDescent="0.2"/>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95" t="s">
        <v>32</v>
      </c>
      <c r="B1" s="95"/>
      <c r="C1" s="95"/>
      <c r="D1" s="95"/>
      <c r="E1" s="95"/>
      <c r="F1" s="95"/>
      <c r="G1" s="95"/>
      <c r="H1" s="95"/>
      <c r="I1" s="95"/>
    </row>
    <row r="2" spans="1:11" ht="14.25" x14ac:dyDescent="0.2">
      <c r="A2" s="5"/>
      <c r="B2" s="5"/>
      <c r="C2" s="5"/>
      <c r="D2" s="96" t="s">
        <v>25</v>
      </c>
      <c r="E2" s="96"/>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97" t="s">
        <v>35</v>
      </c>
      <c r="E6" s="97"/>
      <c r="F6" s="97"/>
      <c r="G6" s="97"/>
      <c r="H6" s="97"/>
      <c r="I6" s="97"/>
    </row>
    <row r="7" spans="1:11" ht="15" customHeight="1" x14ac:dyDescent="0.2">
      <c r="A7" s="5" t="s">
        <v>21</v>
      </c>
      <c r="B7" s="5"/>
      <c r="C7" s="6" t="s">
        <v>20</v>
      </c>
      <c r="D7" s="97" t="s">
        <v>52</v>
      </c>
      <c r="E7" s="97"/>
      <c r="F7" s="97"/>
      <c r="G7" s="97"/>
      <c r="H7" s="97"/>
      <c r="I7" s="97"/>
    </row>
    <row r="8" spans="1:11" ht="14.25" x14ac:dyDescent="0.2">
      <c r="A8" s="5"/>
      <c r="B8" s="5"/>
      <c r="C8" s="6"/>
      <c r="D8" s="5"/>
      <c r="E8" s="6"/>
      <c r="F8" s="6"/>
      <c r="G8" s="98"/>
      <c r="H8" s="98"/>
      <c r="I8" s="5"/>
    </row>
    <row r="9" spans="1:11" ht="68.25" customHeight="1" x14ac:dyDescent="0.2">
      <c r="A9" s="94" t="s">
        <v>19</v>
      </c>
      <c r="B9" s="94"/>
      <c r="C9" s="94"/>
      <c r="D9" s="94"/>
      <c r="E9" s="94"/>
      <c r="F9" s="94"/>
      <c r="G9" s="94"/>
      <c r="H9" s="94"/>
      <c r="I9" s="94"/>
    </row>
    <row r="10" spans="1:11" ht="14.25" x14ac:dyDescent="0.2">
      <c r="A10" s="8"/>
      <c r="B10" s="8"/>
      <c r="C10" s="9"/>
      <c r="D10" s="9"/>
      <c r="E10" s="9"/>
      <c r="F10" s="9"/>
      <c r="G10" s="10"/>
      <c r="H10" s="5"/>
      <c r="I10" s="5"/>
    </row>
    <row r="11" spans="1:11" ht="12.75" customHeight="1" x14ac:dyDescent="0.2">
      <c r="A11" s="105" t="s">
        <v>11</v>
      </c>
      <c r="B11" s="105" t="s">
        <v>18</v>
      </c>
      <c r="C11" s="105" t="s">
        <v>17</v>
      </c>
      <c r="D11" s="105" t="s">
        <v>16</v>
      </c>
      <c r="E11" s="105" t="s">
        <v>15</v>
      </c>
      <c r="F11" s="105"/>
      <c r="G11" s="105" t="s">
        <v>14</v>
      </c>
      <c r="H11" s="99" t="s">
        <v>13</v>
      </c>
      <c r="I11" s="99"/>
    </row>
    <row r="12" spans="1:11" ht="14.25" x14ac:dyDescent="0.2">
      <c r="A12" s="105"/>
      <c r="B12" s="105"/>
      <c r="C12" s="105"/>
      <c r="D12" s="105"/>
      <c r="E12" s="41" t="s">
        <v>12</v>
      </c>
      <c r="F12" s="41" t="s">
        <v>11</v>
      </c>
      <c r="G12" s="105"/>
      <c r="H12" s="3" t="s">
        <v>10</v>
      </c>
      <c r="I12" s="3" t="s">
        <v>9</v>
      </c>
    </row>
    <row r="13" spans="1:11" ht="159.75" customHeight="1" x14ac:dyDescent="0.2">
      <c r="A13" s="11">
        <v>1</v>
      </c>
      <c r="B13" s="12" t="s">
        <v>44</v>
      </c>
      <c r="C13" s="27" t="s">
        <v>45</v>
      </c>
      <c r="D13" s="13" t="s">
        <v>46</v>
      </c>
      <c r="E13" s="41"/>
      <c r="F13" s="14" t="s">
        <v>8</v>
      </c>
      <c r="G13" s="24">
        <v>400000</v>
      </c>
      <c r="H13" s="29">
        <v>0</v>
      </c>
      <c r="I13" s="29">
        <f>G13*5%</f>
        <v>20000</v>
      </c>
      <c r="K13" s="30"/>
    </row>
    <row r="14" spans="1:11" ht="14.25" x14ac:dyDescent="0.2">
      <c r="A14" s="15"/>
      <c r="B14" s="15"/>
      <c r="C14" s="100" t="s">
        <v>7</v>
      </c>
      <c r="D14" s="101"/>
      <c r="E14" s="101"/>
      <c r="F14" s="102"/>
      <c r="G14" s="16">
        <f>SUM(G13:G13)</f>
        <v>400000</v>
      </c>
      <c r="H14" s="16">
        <f>SUM(H13:H13)</f>
        <v>0</v>
      </c>
      <c r="I14" s="16">
        <f>SUM(I13:I13)</f>
        <v>20000</v>
      </c>
      <c r="J14" s="31"/>
    </row>
    <row r="15" spans="1:11" ht="14.25" x14ac:dyDescent="0.2">
      <c r="A15" s="9"/>
      <c r="B15" s="9"/>
      <c r="C15" s="9"/>
      <c r="D15" s="9"/>
      <c r="E15" s="9"/>
      <c r="F15" s="9"/>
      <c r="G15" s="9"/>
      <c r="H15" s="17"/>
      <c r="I15" s="17"/>
    </row>
    <row r="16" spans="1:11" ht="31.5" customHeight="1" x14ac:dyDescent="0.2">
      <c r="A16" s="94" t="s">
        <v>6</v>
      </c>
      <c r="B16" s="94"/>
      <c r="C16" s="94"/>
      <c r="D16" s="94"/>
      <c r="E16" s="94"/>
      <c r="F16" s="94"/>
      <c r="G16" s="94"/>
      <c r="H16" s="94"/>
      <c r="I16" s="94"/>
    </row>
    <row r="17" spans="1:9" ht="14.25" x14ac:dyDescent="0.2">
      <c r="A17" s="5"/>
      <c r="B17" s="5"/>
      <c r="C17" s="5"/>
      <c r="D17" s="5"/>
      <c r="E17" s="5"/>
      <c r="F17" s="5"/>
      <c r="G17" s="5"/>
      <c r="H17" s="7"/>
      <c r="I17" s="5"/>
    </row>
    <row r="18" spans="1:9" ht="18" customHeight="1" x14ac:dyDescent="0.2">
      <c r="A18" s="5" t="s">
        <v>5</v>
      </c>
      <c r="B18" s="5"/>
      <c r="C18" s="5"/>
      <c r="D18" s="5"/>
      <c r="E18" s="5"/>
      <c r="F18" s="5"/>
      <c r="G18" s="5"/>
      <c r="H18" s="7"/>
      <c r="I18" s="5"/>
    </row>
    <row r="19" spans="1:9" ht="14.25" x14ac:dyDescent="0.2">
      <c r="A19" s="5"/>
      <c r="B19" s="5"/>
      <c r="C19" s="5"/>
      <c r="D19" s="5"/>
      <c r="E19" s="5"/>
      <c r="F19" s="5"/>
      <c r="G19" s="5"/>
      <c r="H19" s="7"/>
      <c r="I19" s="5"/>
    </row>
    <row r="20" spans="1:9" ht="14.25" x14ac:dyDescent="0.2">
      <c r="A20" s="5"/>
      <c r="B20" s="1"/>
      <c r="C20" s="1"/>
      <c r="D20" s="1"/>
      <c r="E20" s="103" t="s">
        <v>4</v>
      </c>
      <c r="F20" s="103"/>
      <c r="G20" s="103"/>
      <c r="H20" s="103"/>
      <c r="I20" s="5"/>
    </row>
    <row r="21" spans="1:9" ht="14.25" x14ac:dyDescent="0.2">
      <c r="A21" s="5"/>
      <c r="B21" s="18" t="s">
        <v>3</v>
      </c>
      <c r="C21" s="18"/>
      <c r="D21" s="19"/>
      <c r="E21" s="2" t="s">
        <v>2</v>
      </c>
      <c r="F21" s="2"/>
      <c r="G21" s="2"/>
      <c r="H21" s="2"/>
      <c r="I21" s="5"/>
    </row>
    <row r="22" spans="1:9" ht="14.25" x14ac:dyDescent="0.2">
      <c r="A22" s="5"/>
      <c r="B22" s="18" t="s">
        <v>1</v>
      </c>
      <c r="C22" s="18"/>
      <c r="D22" s="1"/>
      <c r="E22" s="104"/>
      <c r="F22" s="104"/>
      <c r="G22" s="104"/>
      <c r="H22" s="104"/>
      <c r="I22" s="5"/>
    </row>
    <row r="23" spans="1:9" ht="14.25" x14ac:dyDescent="0.2">
      <c r="A23" s="5"/>
      <c r="B23" s="1"/>
      <c r="C23" s="1"/>
      <c r="D23" s="19"/>
      <c r="E23" s="1"/>
      <c r="F23" s="1"/>
      <c r="G23" s="1"/>
      <c r="H23" s="1"/>
      <c r="I23" s="5"/>
    </row>
    <row r="24" spans="1:9" ht="14.25" x14ac:dyDescent="0.2">
      <c r="A24" s="5"/>
      <c r="B24" s="1"/>
      <c r="C24" s="1"/>
      <c r="D24" s="1"/>
      <c r="E24" s="1"/>
      <c r="F24" s="1"/>
      <c r="G24" s="1"/>
      <c r="H24" s="1"/>
      <c r="I24" s="5"/>
    </row>
    <row r="25" spans="1:9" ht="14.25" x14ac:dyDescent="0.2">
      <c r="A25" s="5"/>
      <c r="B25" s="1"/>
      <c r="C25" s="1"/>
      <c r="D25" s="19"/>
      <c r="E25" s="1"/>
      <c r="F25" s="1"/>
      <c r="G25" s="1"/>
      <c r="H25" s="1"/>
      <c r="I25" s="5"/>
    </row>
    <row r="26" spans="1:9" ht="15" x14ac:dyDescent="0.25">
      <c r="B26" s="26" t="s">
        <v>33</v>
      </c>
      <c r="C26" s="26"/>
      <c r="D26" s="1"/>
      <c r="E26" s="20" t="s">
        <v>0</v>
      </c>
      <c r="F26" s="21"/>
      <c r="G26" s="21"/>
      <c r="H26" s="21"/>
      <c r="I26" s="5"/>
    </row>
    <row r="27" spans="1:9" ht="15" x14ac:dyDescent="0.25">
      <c r="B27" s="25" t="s">
        <v>34</v>
      </c>
      <c r="C27" s="25"/>
      <c r="D27" s="25"/>
      <c r="E27" s="22" t="s">
        <v>26</v>
      </c>
      <c r="F27" s="23"/>
      <c r="G27" s="23"/>
      <c r="H27" s="23"/>
      <c r="I27" s="5"/>
    </row>
  </sheetData>
  <mergeCells count="17">
    <mergeCell ref="H11:I11"/>
    <mergeCell ref="C14:F14"/>
    <mergeCell ref="A16:I16"/>
    <mergeCell ref="E20:H20"/>
    <mergeCell ref="E22:H22"/>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
  <sheetViews>
    <sheetView topLeftCell="A10" zoomScalePageLayoutView="70" workbookViewId="0">
      <selection sqref="A1:I27"/>
    </sheetView>
  </sheetViews>
  <sheetFormatPr defaultRowHeight="12.75" x14ac:dyDescent="0.2"/>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95" t="s">
        <v>32</v>
      </c>
      <c r="B1" s="95"/>
      <c r="C1" s="95"/>
      <c r="D1" s="95"/>
      <c r="E1" s="95"/>
      <c r="F1" s="95"/>
      <c r="G1" s="95"/>
      <c r="H1" s="95"/>
      <c r="I1" s="95"/>
    </row>
    <row r="2" spans="1:11" ht="14.25" x14ac:dyDescent="0.2">
      <c r="A2" s="5"/>
      <c r="B2" s="5"/>
      <c r="C2" s="5"/>
      <c r="D2" s="96" t="s">
        <v>25</v>
      </c>
      <c r="E2" s="96"/>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97" t="s">
        <v>35</v>
      </c>
      <c r="E6" s="97"/>
      <c r="F6" s="97"/>
      <c r="G6" s="97"/>
      <c r="H6" s="97"/>
      <c r="I6" s="97"/>
    </row>
    <row r="7" spans="1:11" ht="15" customHeight="1" x14ac:dyDescent="0.2">
      <c r="A7" s="5" t="s">
        <v>21</v>
      </c>
      <c r="B7" s="5"/>
      <c r="C7" s="6" t="s">
        <v>20</v>
      </c>
      <c r="D7" s="97" t="s">
        <v>57</v>
      </c>
      <c r="E7" s="97"/>
      <c r="F7" s="97"/>
      <c r="G7" s="97"/>
      <c r="H7" s="97"/>
      <c r="I7" s="97"/>
    </row>
    <row r="8" spans="1:11" ht="14.25" x14ac:dyDescent="0.2">
      <c r="A8" s="5"/>
      <c r="B8" s="5"/>
      <c r="C8" s="6"/>
      <c r="D8" s="5"/>
      <c r="E8" s="6"/>
      <c r="F8" s="6"/>
      <c r="G8" s="98"/>
      <c r="H8" s="98"/>
      <c r="I8" s="5"/>
    </row>
    <row r="9" spans="1:11" ht="68.25" customHeight="1" x14ac:dyDescent="0.2">
      <c r="A9" s="94" t="s">
        <v>19</v>
      </c>
      <c r="B9" s="94"/>
      <c r="C9" s="94"/>
      <c r="D9" s="94"/>
      <c r="E9" s="94"/>
      <c r="F9" s="94"/>
      <c r="G9" s="94"/>
      <c r="H9" s="94"/>
      <c r="I9" s="94"/>
    </row>
    <row r="10" spans="1:11" ht="14.25" x14ac:dyDescent="0.2">
      <c r="A10" s="8"/>
      <c r="B10" s="8"/>
      <c r="C10" s="9"/>
      <c r="D10" s="9"/>
      <c r="E10" s="9"/>
      <c r="F10" s="9"/>
      <c r="G10" s="10"/>
      <c r="H10" s="5"/>
      <c r="I10" s="5"/>
    </row>
    <row r="11" spans="1:11" ht="12.75" customHeight="1" x14ac:dyDescent="0.2">
      <c r="A11" s="105" t="s">
        <v>11</v>
      </c>
      <c r="B11" s="105" t="s">
        <v>18</v>
      </c>
      <c r="C11" s="105" t="s">
        <v>17</v>
      </c>
      <c r="D11" s="105" t="s">
        <v>16</v>
      </c>
      <c r="E11" s="105" t="s">
        <v>15</v>
      </c>
      <c r="F11" s="105"/>
      <c r="G11" s="105" t="s">
        <v>14</v>
      </c>
      <c r="H11" s="99" t="s">
        <v>13</v>
      </c>
      <c r="I11" s="99"/>
    </row>
    <row r="12" spans="1:11" ht="14.25" x14ac:dyDescent="0.2">
      <c r="A12" s="105"/>
      <c r="B12" s="105"/>
      <c r="C12" s="105"/>
      <c r="D12" s="105"/>
      <c r="E12" s="42" t="s">
        <v>12</v>
      </c>
      <c r="F12" s="42" t="s">
        <v>11</v>
      </c>
      <c r="G12" s="105"/>
      <c r="H12" s="3" t="s">
        <v>10</v>
      </c>
      <c r="I12" s="3" t="s">
        <v>9</v>
      </c>
    </row>
    <row r="13" spans="1:11" ht="90" customHeight="1" x14ac:dyDescent="0.2">
      <c r="A13" s="11">
        <v>1</v>
      </c>
      <c r="B13" s="12" t="s">
        <v>54</v>
      </c>
      <c r="C13" s="27" t="s">
        <v>55</v>
      </c>
      <c r="D13" s="13" t="s">
        <v>58</v>
      </c>
      <c r="E13" s="42"/>
      <c r="F13" s="14" t="s">
        <v>8</v>
      </c>
      <c r="G13" s="24">
        <v>2600000</v>
      </c>
      <c r="H13" s="29">
        <f>K13*10%</f>
        <v>236363.63636363638</v>
      </c>
      <c r="I13" s="29">
        <f>K13*0.5%</f>
        <v>11818.18181818182</v>
      </c>
      <c r="K13" s="30">
        <f>G13/110*100</f>
        <v>2363636.3636363638</v>
      </c>
    </row>
    <row r="14" spans="1:11" ht="14.25" x14ac:dyDescent="0.2">
      <c r="A14" s="15"/>
      <c r="B14" s="15"/>
      <c r="C14" s="100" t="s">
        <v>7</v>
      </c>
      <c r="D14" s="101"/>
      <c r="E14" s="101"/>
      <c r="F14" s="102"/>
      <c r="G14" s="16">
        <f>SUM(G13:G13)</f>
        <v>2600000</v>
      </c>
      <c r="H14" s="16">
        <f>SUM(H13:H13)</f>
        <v>236363.63636363638</v>
      </c>
      <c r="I14" s="16">
        <f>SUM(I13:I13)</f>
        <v>11818.18181818182</v>
      </c>
      <c r="J14" s="31"/>
    </row>
    <row r="15" spans="1:11" ht="14.25" x14ac:dyDescent="0.2">
      <c r="A15" s="9"/>
      <c r="B15" s="9"/>
      <c r="C15" s="9"/>
      <c r="D15" s="9"/>
      <c r="E15" s="9"/>
      <c r="F15" s="9"/>
      <c r="G15" s="9"/>
      <c r="H15" s="17"/>
      <c r="I15" s="17"/>
    </row>
    <row r="16" spans="1:11" ht="31.5" customHeight="1" x14ac:dyDescent="0.2">
      <c r="A16" s="94" t="s">
        <v>6</v>
      </c>
      <c r="B16" s="94"/>
      <c r="C16" s="94"/>
      <c r="D16" s="94"/>
      <c r="E16" s="94"/>
      <c r="F16" s="94"/>
      <c r="G16" s="94"/>
      <c r="H16" s="94"/>
      <c r="I16" s="94"/>
    </row>
    <row r="17" spans="1:9" ht="14.25" x14ac:dyDescent="0.2">
      <c r="A17" s="5"/>
      <c r="B17" s="5"/>
      <c r="C17" s="5"/>
      <c r="D17" s="5"/>
      <c r="E17" s="5"/>
      <c r="F17" s="5"/>
      <c r="G17" s="5"/>
      <c r="H17" s="7"/>
      <c r="I17" s="5"/>
    </row>
    <row r="18" spans="1:9" ht="18" customHeight="1" x14ac:dyDescent="0.2">
      <c r="A18" s="5" t="s">
        <v>5</v>
      </c>
      <c r="B18" s="5"/>
      <c r="C18" s="5"/>
      <c r="D18" s="5"/>
      <c r="E18" s="5"/>
      <c r="F18" s="5"/>
      <c r="G18" s="5"/>
      <c r="H18" s="7"/>
      <c r="I18" s="5"/>
    </row>
    <row r="19" spans="1:9" ht="14.25" x14ac:dyDescent="0.2">
      <c r="A19" s="5"/>
      <c r="B19" s="5"/>
      <c r="C19" s="5"/>
      <c r="D19" s="5"/>
      <c r="E19" s="5"/>
      <c r="F19" s="5"/>
      <c r="G19" s="5"/>
      <c r="H19" s="7"/>
      <c r="I19" s="5"/>
    </row>
    <row r="20" spans="1:9" ht="14.25" x14ac:dyDescent="0.2">
      <c r="A20" s="5"/>
      <c r="B20" s="1"/>
      <c r="C20" s="1"/>
      <c r="D20" s="1"/>
      <c r="E20" s="103" t="s">
        <v>4</v>
      </c>
      <c r="F20" s="103"/>
      <c r="G20" s="103"/>
      <c r="H20" s="103"/>
      <c r="I20" s="5"/>
    </row>
    <row r="21" spans="1:9" ht="14.25" x14ac:dyDescent="0.2">
      <c r="A21" s="5"/>
      <c r="B21" s="18" t="s">
        <v>3</v>
      </c>
      <c r="C21" s="18"/>
      <c r="D21" s="19"/>
      <c r="E21" s="2" t="s">
        <v>2</v>
      </c>
      <c r="F21" s="2"/>
      <c r="G21" s="2"/>
      <c r="H21" s="2"/>
      <c r="I21" s="5"/>
    </row>
    <row r="22" spans="1:9" ht="14.25" x14ac:dyDescent="0.2">
      <c r="A22" s="5"/>
      <c r="B22" s="18" t="s">
        <v>1</v>
      </c>
      <c r="C22" s="18"/>
      <c r="D22" s="1"/>
      <c r="E22" s="104"/>
      <c r="F22" s="104"/>
      <c r="G22" s="104"/>
      <c r="H22" s="104"/>
      <c r="I22" s="5"/>
    </row>
    <row r="23" spans="1:9" ht="14.25" x14ac:dyDescent="0.2">
      <c r="A23" s="5"/>
      <c r="B23" s="1"/>
      <c r="C23" s="1"/>
      <c r="D23" s="19"/>
      <c r="E23" s="1"/>
      <c r="F23" s="1"/>
      <c r="G23" s="1"/>
      <c r="H23" s="1"/>
      <c r="I23" s="5"/>
    </row>
    <row r="24" spans="1:9" ht="14.25" x14ac:dyDescent="0.2">
      <c r="A24" s="5"/>
      <c r="B24" s="1"/>
      <c r="C24" s="1"/>
      <c r="D24" s="1"/>
      <c r="E24" s="1"/>
      <c r="F24" s="1"/>
      <c r="G24" s="1"/>
      <c r="H24" s="1"/>
      <c r="I24" s="5"/>
    </row>
    <row r="25" spans="1:9" ht="14.25" x14ac:dyDescent="0.2">
      <c r="A25" s="5"/>
      <c r="B25" s="1"/>
      <c r="C25" s="1"/>
      <c r="D25" s="19"/>
      <c r="E25" s="1"/>
      <c r="F25" s="1"/>
      <c r="G25" s="1"/>
      <c r="H25" s="1"/>
      <c r="I25" s="5"/>
    </row>
    <row r="26" spans="1:9" ht="15" x14ac:dyDescent="0.25">
      <c r="B26" s="26" t="s">
        <v>33</v>
      </c>
      <c r="C26" s="26"/>
      <c r="D26" s="1"/>
      <c r="E26" s="20" t="s">
        <v>0</v>
      </c>
      <c r="F26" s="21"/>
      <c r="G26" s="21"/>
      <c r="H26" s="21"/>
      <c r="I26" s="5"/>
    </row>
    <row r="27" spans="1:9" ht="15" x14ac:dyDescent="0.25">
      <c r="B27" s="25" t="s">
        <v>34</v>
      </c>
      <c r="C27" s="25"/>
      <c r="D27" s="25"/>
      <c r="E27" s="22" t="s">
        <v>26</v>
      </c>
      <c r="F27" s="23"/>
      <c r="G27" s="23"/>
      <c r="H27" s="23"/>
      <c r="I27" s="5"/>
    </row>
  </sheetData>
  <mergeCells count="17">
    <mergeCell ref="H11:I11"/>
    <mergeCell ref="C14:F14"/>
    <mergeCell ref="A16:I16"/>
    <mergeCell ref="E20:H20"/>
    <mergeCell ref="E22:H22"/>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1"/>
  <sheetViews>
    <sheetView topLeftCell="A12" zoomScale="115" zoomScaleNormal="115" workbookViewId="0">
      <selection activeCell="E21" sqref="E21"/>
    </sheetView>
  </sheetViews>
  <sheetFormatPr defaultRowHeight="12.75" x14ac:dyDescent="0.2"/>
  <cols>
    <col min="1" max="1" width="12.42578125" style="43" customWidth="1"/>
    <col min="2" max="2" width="58" style="43" customWidth="1"/>
    <col min="3" max="3" width="14.42578125" style="43" customWidth="1"/>
    <col min="4" max="4" width="15.7109375" style="43" customWidth="1"/>
    <col min="5" max="5" width="13.85546875" style="43" customWidth="1"/>
    <col min="6" max="6" width="14.28515625" style="43" bestFit="1" customWidth="1"/>
    <col min="7" max="7" width="14.140625" style="43" customWidth="1"/>
    <col min="8" max="8" width="11.140625" style="43" customWidth="1"/>
    <col min="9" max="9" width="12.5703125" style="43" bestFit="1" customWidth="1"/>
    <col min="10" max="10" width="13.42578125" style="43" bestFit="1" customWidth="1"/>
    <col min="11" max="11" width="12.5703125" style="43" bestFit="1" customWidth="1"/>
    <col min="12" max="12" width="12.28515625" style="43" bestFit="1" customWidth="1"/>
    <col min="13" max="13" width="11.28515625" style="43" bestFit="1" customWidth="1"/>
    <col min="14" max="16384" width="9.140625" style="43"/>
  </cols>
  <sheetData>
    <row r="1" spans="1:10" x14ac:dyDescent="0.2">
      <c r="A1" s="107" t="s">
        <v>59</v>
      </c>
      <c r="B1" s="107"/>
      <c r="C1" s="107"/>
      <c r="D1" s="107"/>
      <c r="E1" s="107"/>
      <c r="F1" s="107"/>
      <c r="G1" s="107"/>
    </row>
    <row r="2" spans="1:10" x14ac:dyDescent="0.2">
      <c r="A2" s="107" t="s">
        <v>60</v>
      </c>
      <c r="B2" s="107"/>
      <c r="C2" s="107"/>
      <c r="D2" s="107"/>
      <c r="E2" s="107"/>
      <c r="F2" s="107"/>
      <c r="G2" s="107"/>
    </row>
    <row r="4" spans="1:10" x14ac:dyDescent="0.2">
      <c r="A4" s="108" t="s">
        <v>61</v>
      </c>
      <c r="B4" s="110" t="s">
        <v>62</v>
      </c>
      <c r="C4" s="110" t="s">
        <v>63</v>
      </c>
      <c r="D4" s="111" t="s">
        <v>64</v>
      </c>
      <c r="E4" s="111"/>
      <c r="F4" s="110" t="s">
        <v>7</v>
      </c>
      <c r="G4" s="110" t="s">
        <v>65</v>
      </c>
      <c r="H4" s="106" t="s">
        <v>66</v>
      </c>
    </row>
    <row r="5" spans="1:10" x14ac:dyDescent="0.2">
      <c r="A5" s="109"/>
      <c r="B5" s="110"/>
      <c r="C5" s="110"/>
      <c r="D5" s="44" t="s">
        <v>67</v>
      </c>
      <c r="E5" s="44" t="s">
        <v>68</v>
      </c>
      <c r="F5" s="110"/>
      <c r="G5" s="110"/>
      <c r="H5" s="106"/>
      <c r="J5" s="45"/>
    </row>
    <row r="6" spans="1:10" ht="15" x14ac:dyDescent="0.25">
      <c r="A6" s="46"/>
      <c r="B6" s="47"/>
      <c r="C6" s="48"/>
      <c r="D6" s="49"/>
      <c r="E6" s="49"/>
      <c r="F6" s="49"/>
      <c r="G6" s="49"/>
      <c r="H6" s="50"/>
    </row>
    <row r="7" spans="1:10" ht="15" x14ac:dyDescent="0.25">
      <c r="A7" s="51" t="s">
        <v>69</v>
      </c>
      <c r="B7" s="52" t="s">
        <v>70</v>
      </c>
      <c r="C7" s="48"/>
      <c r="D7" s="49"/>
      <c r="E7" s="49"/>
      <c r="F7" s="49"/>
      <c r="G7" s="49"/>
      <c r="H7" s="50"/>
    </row>
    <row r="8" spans="1:10" ht="15" x14ac:dyDescent="0.25">
      <c r="A8" s="53" t="s">
        <v>71</v>
      </c>
      <c r="B8" s="54" t="s">
        <v>72</v>
      </c>
      <c r="C8" s="48"/>
      <c r="D8" s="49"/>
      <c r="E8" s="49"/>
      <c r="F8" s="49"/>
      <c r="G8" s="49"/>
      <c r="H8" s="50"/>
    </row>
    <row r="9" spans="1:10" ht="15" x14ac:dyDescent="0.25">
      <c r="A9" s="55" t="s">
        <v>73</v>
      </c>
      <c r="B9" s="54" t="s">
        <v>74</v>
      </c>
      <c r="C9" s="48"/>
      <c r="D9" s="49"/>
      <c r="E9" s="49"/>
      <c r="F9" s="49"/>
      <c r="G9" s="49"/>
      <c r="H9" s="50"/>
    </row>
    <row r="10" spans="1:10" x14ac:dyDescent="0.2">
      <c r="A10" s="56" t="s">
        <v>75</v>
      </c>
      <c r="B10" s="57" t="s">
        <v>76</v>
      </c>
      <c r="C10" s="58"/>
      <c r="D10" s="59"/>
      <c r="E10" s="59"/>
      <c r="F10" s="59"/>
      <c r="G10" s="59"/>
      <c r="H10" s="60"/>
    </row>
    <row r="11" spans="1:10" ht="15" x14ac:dyDescent="0.25">
      <c r="A11" s="61"/>
      <c r="B11" s="62" t="s">
        <v>77</v>
      </c>
      <c r="C11" s="63">
        <v>4500000</v>
      </c>
      <c r="D11" s="49">
        <v>4500000</v>
      </c>
      <c r="E11" s="49">
        <v>0</v>
      </c>
      <c r="F11" s="49">
        <f t="shared" ref="F11:F14" si="0">D11+E11</f>
        <v>4500000</v>
      </c>
      <c r="G11" s="49">
        <f t="shared" ref="G11:G14" si="1">C11-F11</f>
        <v>0</v>
      </c>
      <c r="H11" s="50">
        <f t="shared" ref="H11:H14" si="2">F11/C11*100</f>
        <v>100</v>
      </c>
    </row>
    <row r="12" spans="1:10" ht="15" x14ac:dyDescent="0.25">
      <c r="A12" s="64"/>
      <c r="B12" s="62" t="s">
        <v>78</v>
      </c>
      <c r="C12" s="63">
        <v>500000</v>
      </c>
      <c r="D12" s="49">
        <v>500000</v>
      </c>
      <c r="E12" s="49">
        <v>0</v>
      </c>
      <c r="F12" s="49">
        <f t="shared" si="0"/>
        <v>500000</v>
      </c>
      <c r="G12" s="49">
        <f t="shared" si="1"/>
        <v>0</v>
      </c>
      <c r="H12" s="50">
        <f t="shared" si="2"/>
        <v>100</v>
      </c>
    </row>
    <row r="13" spans="1:10" ht="15" x14ac:dyDescent="0.25">
      <c r="A13" s="64"/>
      <c r="B13" s="62" t="s">
        <v>79</v>
      </c>
      <c r="C13" s="63">
        <v>500000</v>
      </c>
      <c r="D13" s="49">
        <v>0</v>
      </c>
      <c r="E13" s="49">
        <v>0</v>
      </c>
      <c r="F13" s="49">
        <f t="shared" si="0"/>
        <v>0</v>
      </c>
      <c r="G13" s="49">
        <f t="shared" si="1"/>
        <v>500000</v>
      </c>
      <c r="H13" s="50">
        <f t="shared" si="2"/>
        <v>0</v>
      </c>
    </row>
    <row r="14" spans="1:10" ht="15" x14ac:dyDescent="0.25">
      <c r="A14" s="64"/>
      <c r="B14" s="62" t="s">
        <v>80</v>
      </c>
      <c r="C14" s="63">
        <v>32700000</v>
      </c>
      <c r="D14" s="49">
        <v>0</v>
      </c>
      <c r="E14" s="49">
        <v>0</v>
      </c>
      <c r="F14" s="49">
        <f t="shared" si="0"/>
        <v>0</v>
      </c>
      <c r="G14" s="49">
        <f t="shared" si="1"/>
        <v>32700000</v>
      </c>
      <c r="H14" s="50">
        <f t="shared" si="2"/>
        <v>0</v>
      </c>
    </row>
    <row r="15" spans="1:10" ht="15" x14ac:dyDescent="0.25">
      <c r="A15" s="56" t="s">
        <v>44</v>
      </c>
      <c r="B15" s="57" t="s">
        <v>81</v>
      </c>
      <c r="C15" s="65"/>
      <c r="D15" s="49"/>
      <c r="E15" s="49"/>
      <c r="F15" s="49"/>
      <c r="G15" s="49"/>
      <c r="H15" s="50"/>
    </row>
    <row r="16" spans="1:10" ht="15" x14ac:dyDescent="0.25">
      <c r="A16" s="64"/>
      <c r="B16" s="62" t="s">
        <v>82</v>
      </c>
      <c r="C16" s="63">
        <v>955000</v>
      </c>
      <c r="D16" s="49">
        <v>955000</v>
      </c>
      <c r="E16" s="49">
        <v>0</v>
      </c>
      <c r="F16" s="49">
        <f t="shared" ref="F16:F18" si="3">D16+E16</f>
        <v>955000</v>
      </c>
      <c r="G16" s="49">
        <f t="shared" ref="G16:G18" si="4">C16-F16</f>
        <v>0</v>
      </c>
      <c r="H16" s="50">
        <f t="shared" ref="H16:H18" si="5">F16/C16*100</f>
        <v>100</v>
      </c>
    </row>
    <row r="17" spans="1:10" ht="15" x14ac:dyDescent="0.25">
      <c r="A17" s="46" t="s">
        <v>83</v>
      </c>
      <c r="B17" s="66" t="s">
        <v>84</v>
      </c>
      <c r="C17" s="65"/>
      <c r="D17" s="49"/>
      <c r="E17" s="49"/>
      <c r="F17" s="49"/>
      <c r="G17" s="49"/>
      <c r="H17" s="50"/>
    </row>
    <row r="18" spans="1:10" ht="15" x14ac:dyDescent="0.25">
      <c r="A18" s="64"/>
      <c r="B18" s="62" t="s">
        <v>85</v>
      </c>
      <c r="C18" s="63">
        <v>15000000</v>
      </c>
      <c r="D18" s="49">
        <v>15000000</v>
      </c>
      <c r="E18" s="49">
        <v>0</v>
      </c>
      <c r="F18" s="49">
        <f t="shared" si="3"/>
        <v>15000000</v>
      </c>
      <c r="G18" s="49">
        <f t="shared" si="4"/>
        <v>0</v>
      </c>
      <c r="H18" s="50">
        <f t="shared" si="5"/>
        <v>100</v>
      </c>
    </row>
    <row r="19" spans="1:10" ht="15" x14ac:dyDescent="0.25">
      <c r="A19" s="61" t="s">
        <v>40</v>
      </c>
      <c r="B19" s="66" t="s">
        <v>86</v>
      </c>
      <c r="C19" s="63"/>
      <c r="D19" s="49"/>
      <c r="E19" s="49"/>
      <c r="F19" s="49"/>
      <c r="G19" s="49"/>
      <c r="H19" s="50"/>
    </row>
    <row r="20" spans="1:10" ht="15" x14ac:dyDescent="0.25">
      <c r="A20" s="64"/>
      <c r="B20" s="62" t="s">
        <v>87</v>
      </c>
      <c r="C20" s="63">
        <v>400000000</v>
      </c>
      <c r="D20" s="49">
        <v>339500000</v>
      </c>
      <c r="E20" s="49">
        <f>15000000+17000000</f>
        <v>32000000</v>
      </c>
      <c r="F20" s="49">
        <f t="shared" ref="F20" si="6">D20+E20</f>
        <v>371500000</v>
      </c>
      <c r="G20" s="49">
        <f t="shared" ref="G20" si="7">C20-F20</f>
        <v>28500000</v>
      </c>
      <c r="H20" s="50">
        <f t="shared" ref="H20" si="8">F20/C20*100</f>
        <v>92.875</v>
      </c>
    </row>
    <row r="21" spans="1:10" ht="15" x14ac:dyDescent="0.25">
      <c r="A21" s="61" t="s">
        <v>37</v>
      </c>
      <c r="B21" s="66" t="s">
        <v>88</v>
      </c>
      <c r="C21" s="63"/>
      <c r="D21" s="49"/>
      <c r="E21" s="49"/>
      <c r="F21" s="49"/>
      <c r="G21" s="49"/>
      <c r="H21" s="50"/>
    </row>
    <row r="22" spans="1:10" ht="15" x14ac:dyDescent="0.25">
      <c r="A22" s="61"/>
      <c r="B22" s="62" t="s">
        <v>89</v>
      </c>
      <c r="C22" s="63">
        <v>631987000</v>
      </c>
      <c r="D22" s="49">
        <v>567631250</v>
      </c>
      <c r="E22" s="67">
        <v>41530000</v>
      </c>
      <c r="F22" s="49">
        <f t="shared" ref="F22:F36" si="9">D22+E22</f>
        <v>609161250</v>
      </c>
      <c r="G22" s="49">
        <f t="shared" ref="G22:G36" si="10">C22-F22</f>
        <v>22825750</v>
      </c>
      <c r="H22" s="50">
        <f t="shared" ref="H22:H36" si="11">F22/C22*100</f>
        <v>96.388256404008317</v>
      </c>
      <c r="J22" s="68"/>
    </row>
    <row r="23" spans="1:10" ht="15" x14ac:dyDescent="0.25">
      <c r="A23" s="64"/>
      <c r="B23" s="62" t="s">
        <v>90</v>
      </c>
      <c r="C23" s="63">
        <v>49800000</v>
      </c>
      <c r="D23" s="49">
        <v>49800000</v>
      </c>
      <c r="E23" s="49">
        <v>0</v>
      </c>
      <c r="F23" s="49">
        <f t="shared" si="9"/>
        <v>49800000</v>
      </c>
      <c r="G23" s="49">
        <f t="shared" si="10"/>
        <v>0</v>
      </c>
      <c r="H23" s="50">
        <f t="shared" si="11"/>
        <v>100</v>
      </c>
      <c r="J23" s="45"/>
    </row>
    <row r="24" spans="1:10" ht="15" x14ac:dyDescent="0.25">
      <c r="A24" s="64"/>
      <c r="B24" s="62" t="s">
        <v>91</v>
      </c>
      <c r="C24" s="63">
        <v>19968000</v>
      </c>
      <c r="D24" s="49">
        <v>19968000</v>
      </c>
      <c r="E24" s="49">
        <v>0</v>
      </c>
      <c r="F24" s="49">
        <f t="shared" si="9"/>
        <v>19968000</v>
      </c>
      <c r="G24" s="49">
        <f t="shared" si="10"/>
        <v>0</v>
      </c>
      <c r="H24" s="50">
        <f t="shared" si="11"/>
        <v>100</v>
      </c>
    </row>
    <row r="25" spans="1:10" ht="15" x14ac:dyDescent="0.25">
      <c r="A25" s="64"/>
      <c r="B25" s="62" t="s">
        <v>92</v>
      </c>
      <c r="C25" s="63">
        <v>41524000</v>
      </c>
      <c r="D25" s="49">
        <v>41524000</v>
      </c>
      <c r="E25" s="49">
        <v>0</v>
      </c>
      <c r="F25" s="49">
        <f t="shared" si="9"/>
        <v>41524000</v>
      </c>
      <c r="G25" s="49">
        <f t="shared" si="10"/>
        <v>0</v>
      </c>
      <c r="H25" s="50">
        <f t="shared" si="11"/>
        <v>100</v>
      </c>
      <c r="J25" s="45"/>
    </row>
    <row r="26" spans="1:10" ht="15" x14ac:dyDescent="0.25">
      <c r="A26" s="64"/>
      <c r="B26" s="62" t="s">
        <v>93</v>
      </c>
      <c r="C26" s="63">
        <v>19800000</v>
      </c>
      <c r="D26" s="49">
        <v>19800000</v>
      </c>
      <c r="E26" s="49">
        <v>0</v>
      </c>
      <c r="F26" s="49">
        <f t="shared" si="9"/>
        <v>19800000</v>
      </c>
      <c r="G26" s="49">
        <f t="shared" si="10"/>
        <v>0</v>
      </c>
      <c r="H26" s="50">
        <f t="shared" si="11"/>
        <v>100</v>
      </c>
      <c r="J26" s="45"/>
    </row>
    <row r="27" spans="1:10" ht="15" x14ac:dyDescent="0.25">
      <c r="A27" s="64"/>
      <c r="B27" s="62" t="s">
        <v>94</v>
      </c>
      <c r="C27" s="63">
        <v>9984000</v>
      </c>
      <c r="D27" s="49">
        <v>9984000</v>
      </c>
      <c r="E27" s="49">
        <v>0</v>
      </c>
      <c r="F27" s="49">
        <f t="shared" si="9"/>
        <v>9984000</v>
      </c>
      <c r="G27" s="49">
        <f t="shared" si="10"/>
        <v>0</v>
      </c>
      <c r="H27" s="50">
        <f t="shared" si="11"/>
        <v>100</v>
      </c>
      <c r="J27" s="45"/>
    </row>
    <row r="28" spans="1:10" ht="15" x14ac:dyDescent="0.25">
      <c r="A28" s="64"/>
      <c r="B28" s="62" t="s">
        <v>95</v>
      </c>
      <c r="C28" s="63">
        <v>10000000</v>
      </c>
      <c r="D28" s="49">
        <v>10000000</v>
      </c>
      <c r="E28" s="49">
        <v>0</v>
      </c>
      <c r="F28" s="49">
        <f t="shared" si="9"/>
        <v>10000000</v>
      </c>
      <c r="G28" s="49">
        <f t="shared" si="10"/>
        <v>0</v>
      </c>
      <c r="H28" s="50">
        <f t="shared" si="11"/>
        <v>100</v>
      </c>
      <c r="J28" s="45"/>
    </row>
    <row r="29" spans="1:10" ht="15" x14ac:dyDescent="0.25">
      <c r="A29" s="64"/>
      <c r="B29" s="62" t="s">
        <v>96</v>
      </c>
      <c r="C29" s="63">
        <v>2040000</v>
      </c>
      <c r="D29" s="49">
        <v>2040000</v>
      </c>
      <c r="E29" s="49">
        <v>0</v>
      </c>
      <c r="F29" s="49">
        <f t="shared" si="9"/>
        <v>2040000</v>
      </c>
      <c r="G29" s="49">
        <f t="shared" si="10"/>
        <v>0</v>
      </c>
      <c r="H29" s="50">
        <f t="shared" si="11"/>
        <v>100</v>
      </c>
    </row>
    <row r="30" spans="1:10" ht="15" x14ac:dyDescent="0.25">
      <c r="A30" s="64"/>
      <c r="B30" s="62" t="s">
        <v>97</v>
      </c>
      <c r="C30" s="69">
        <v>1631000</v>
      </c>
      <c r="D30" s="49">
        <v>1630750</v>
      </c>
      <c r="E30" s="67">
        <v>0</v>
      </c>
      <c r="F30" s="49">
        <f t="shared" si="9"/>
        <v>1630750</v>
      </c>
      <c r="G30" s="49">
        <f t="shared" si="10"/>
        <v>250</v>
      </c>
      <c r="H30" s="50">
        <f t="shared" si="11"/>
        <v>99.984671980380142</v>
      </c>
    </row>
    <row r="31" spans="1:10" ht="15" x14ac:dyDescent="0.25">
      <c r="A31" s="64"/>
      <c r="B31" s="62" t="s">
        <v>98</v>
      </c>
      <c r="C31" s="69">
        <v>6045000</v>
      </c>
      <c r="D31" s="49">
        <v>6045000</v>
      </c>
      <c r="E31" s="67">
        <v>0</v>
      </c>
      <c r="F31" s="49">
        <f t="shared" si="9"/>
        <v>6045000</v>
      </c>
      <c r="G31" s="49">
        <f t="shared" si="10"/>
        <v>0</v>
      </c>
      <c r="H31" s="50">
        <f t="shared" si="11"/>
        <v>100</v>
      </c>
    </row>
    <row r="32" spans="1:10" ht="15" x14ac:dyDescent="0.25">
      <c r="A32" s="64"/>
      <c r="B32" s="62" t="s">
        <v>99</v>
      </c>
      <c r="C32" s="69">
        <v>3808000</v>
      </c>
      <c r="D32" s="49">
        <v>3808000</v>
      </c>
      <c r="E32" s="67">
        <v>0</v>
      </c>
      <c r="F32" s="49">
        <f t="shared" si="9"/>
        <v>3808000</v>
      </c>
      <c r="G32" s="49">
        <f t="shared" si="10"/>
        <v>0</v>
      </c>
      <c r="H32" s="50">
        <f t="shared" si="11"/>
        <v>100</v>
      </c>
    </row>
    <row r="33" spans="1:8" ht="15" x14ac:dyDescent="0.25">
      <c r="A33" s="64"/>
      <c r="B33" s="62" t="s">
        <v>100</v>
      </c>
      <c r="C33" s="69">
        <v>33280000</v>
      </c>
      <c r="D33" s="49">
        <v>33280000</v>
      </c>
      <c r="E33" s="67">
        <v>0</v>
      </c>
      <c r="F33" s="49">
        <f t="shared" si="9"/>
        <v>33280000</v>
      </c>
      <c r="G33" s="49">
        <f t="shared" si="10"/>
        <v>0</v>
      </c>
      <c r="H33" s="50">
        <f t="shared" si="11"/>
        <v>100</v>
      </c>
    </row>
    <row r="34" spans="1:8" ht="15" x14ac:dyDescent="0.25">
      <c r="A34" s="64"/>
      <c r="B34" s="62" t="s">
        <v>101</v>
      </c>
      <c r="C34" s="69">
        <v>8652000</v>
      </c>
      <c r="D34" s="49">
        <v>8652000</v>
      </c>
      <c r="E34" s="67">
        <v>0</v>
      </c>
      <c r="F34" s="49">
        <f t="shared" si="9"/>
        <v>8652000</v>
      </c>
      <c r="G34" s="49">
        <f t="shared" si="10"/>
        <v>0</v>
      </c>
      <c r="H34" s="50">
        <f t="shared" si="11"/>
        <v>100</v>
      </c>
    </row>
    <row r="35" spans="1:8" ht="15" x14ac:dyDescent="0.25">
      <c r="A35" s="64"/>
      <c r="B35" s="62" t="s">
        <v>102</v>
      </c>
      <c r="C35" s="69">
        <v>126000000</v>
      </c>
      <c r="D35" s="49">
        <v>126000000</v>
      </c>
      <c r="E35" s="67">
        <v>0</v>
      </c>
      <c r="F35" s="49">
        <f t="shared" si="9"/>
        <v>126000000</v>
      </c>
      <c r="G35" s="49">
        <f t="shared" si="10"/>
        <v>0</v>
      </c>
      <c r="H35" s="50">
        <f t="shared" si="11"/>
        <v>100</v>
      </c>
    </row>
    <row r="36" spans="1:8" ht="15" x14ac:dyDescent="0.25">
      <c r="A36" s="64"/>
      <c r="B36" s="62" t="s">
        <v>103</v>
      </c>
      <c r="C36" s="69">
        <v>10752000</v>
      </c>
      <c r="D36" s="49">
        <v>0</v>
      </c>
      <c r="E36" s="67">
        <v>10080000</v>
      </c>
      <c r="F36" s="49">
        <f t="shared" si="9"/>
        <v>10080000</v>
      </c>
      <c r="G36" s="49">
        <f t="shared" si="10"/>
        <v>672000</v>
      </c>
      <c r="H36" s="50">
        <f t="shared" si="11"/>
        <v>93.75</v>
      </c>
    </row>
    <row r="37" spans="1:8" ht="15" x14ac:dyDescent="0.25">
      <c r="A37" s="53" t="s">
        <v>104</v>
      </c>
      <c r="B37" s="54" t="s">
        <v>105</v>
      </c>
      <c r="C37" s="69"/>
      <c r="D37" s="49"/>
      <c r="E37" s="49"/>
      <c r="F37" s="49"/>
      <c r="G37" s="49"/>
      <c r="H37" s="50"/>
    </row>
    <row r="38" spans="1:8" ht="15" x14ac:dyDescent="0.25">
      <c r="A38" s="55" t="s">
        <v>73</v>
      </c>
      <c r="B38" s="54" t="s">
        <v>106</v>
      </c>
      <c r="C38" s="63"/>
      <c r="D38" s="49"/>
      <c r="E38" s="49"/>
      <c r="F38" s="49"/>
      <c r="G38" s="49"/>
      <c r="H38" s="50"/>
    </row>
    <row r="39" spans="1:8" x14ac:dyDescent="0.2">
      <c r="A39" s="70" t="s">
        <v>75</v>
      </c>
      <c r="B39" s="66" t="s">
        <v>76</v>
      </c>
      <c r="C39" s="65"/>
      <c r="D39" s="59"/>
      <c r="E39" s="59"/>
      <c r="F39" s="59"/>
      <c r="G39" s="59"/>
      <c r="H39" s="60"/>
    </row>
    <row r="40" spans="1:8" ht="15" x14ac:dyDescent="0.25">
      <c r="A40" s="71"/>
      <c r="B40" s="62" t="s">
        <v>107</v>
      </c>
      <c r="C40" s="63">
        <v>17850000</v>
      </c>
      <c r="D40" s="49">
        <v>17850000</v>
      </c>
      <c r="E40" s="49">
        <v>0</v>
      </c>
      <c r="F40" s="49">
        <f t="shared" ref="F40:F41" si="12">D40+E40</f>
        <v>17850000</v>
      </c>
      <c r="G40" s="49">
        <f t="shared" ref="G40:G41" si="13">C40-F40</f>
        <v>0</v>
      </c>
      <c r="H40" s="50">
        <f t="shared" ref="H40:H41" si="14">F40/C40*100</f>
        <v>100</v>
      </c>
    </row>
    <row r="41" spans="1:8" ht="15" x14ac:dyDescent="0.25">
      <c r="A41" s="71"/>
      <c r="B41" s="62" t="s">
        <v>108</v>
      </c>
      <c r="C41" s="63">
        <v>1050000</v>
      </c>
      <c r="D41" s="49">
        <v>0</v>
      </c>
      <c r="E41" s="49">
        <v>0</v>
      </c>
      <c r="F41" s="49">
        <f t="shared" si="12"/>
        <v>0</v>
      </c>
      <c r="G41" s="49">
        <f t="shared" si="13"/>
        <v>1050000</v>
      </c>
      <c r="H41" s="50">
        <f t="shared" si="14"/>
        <v>0</v>
      </c>
    </row>
    <row r="42" spans="1:8" ht="15" x14ac:dyDescent="0.25">
      <c r="A42" s="56" t="s">
        <v>44</v>
      </c>
      <c r="B42" s="57" t="s">
        <v>81</v>
      </c>
      <c r="C42" s="63"/>
      <c r="D42" s="49"/>
      <c r="E42" s="49"/>
      <c r="F42" s="49"/>
      <c r="G42" s="49"/>
      <c r="H42" s="50"/>
    </row>
    <row r="43" spans="1:8" ht="15" x14ac:dyDescent="0.25">
      <c r="A43" s="64"/>
      <c r="B43" s="72" t="s">
        <v>109</v>
      </c>
      <c r="C43" s="63">
        <v>4500000</v>
      </c>
      <c r="D43" s="49">
        <v>4200000</v>
      </c>
      <c r="E43" s="49">
        <v>0</v>
      </c>
      <c r="F43" s="49">
        <f t="shared" ref="F43:F44" si="15">D43+E43</f>
        <v>4200000</v>
      </c>
      <c r="G43" s="49">
        <f t="shared" ref="G43:G44" si="16">C43-F43</f>
        <v>300000</v>
      </c>
      <c r="H43" s="50">
        <f t="shared" ref="H43:H44" si="17">F43/C43*100</f>
        <v>93.333333333333329</v>
      </c>
    </row>
    <row r="44" spans="1:8" ht="15" x14ac:dyDescent="0.25">
      <c r="A44" s="64"/>
      <c r="B44" s="72" t="s">
        <v>110</v>
      </c>
      <c r="C44" s="63">
        <v>16000000</v>
      </c>
      <c r="D44" s="49">
        <v>0</v>
      </c>
      <c r="E44" s="49">
        <v>0</v>
      </c>
      <c r="F44" s="49">
        <f t="shared" si="15"/>
        <v>0</v>
      </c>
      <c r="G44" s="49">
        <f t="shared" si="16"/>
        <v>16000000</v>
      </c>
      <c r="H44" s="50">
        <f t="shared" si="17"/>
        <v>0</v>
      </c>
    </row>
    <row r="45" spans="1:8" x14ac:dyDescent="0.2">
      <c r="A45" s="70" t="s">
        <v>111</v>
      </c>
      <c r="B45" s="66" t="s">
        <v>112</v>
      </c>
      <c r="C45" s="65"/>
      <c r="D45" s="59"/>
      <c r="E45" s="59"/>
      <c r="F45" s="59"/>
      <c r="G45" s="59"/>
      <c r="H45" s="60"/>
    </row>
    <row r="46" spans="1:8" ht="15" x14ac:dyDescent="0.25">
      <c r="A46" s="71"/>
      <c r="B46" s="62" t="s">
        <v>113</v>
      </c>
      <c r="C46" s="63">
        <v>600000</v>
      </c>
      <c r="D46" s="49">
        <v>600000</v>
      </c>
      <c r="E46" s="49">
        <v>0</v>
      </c>
      <c r="F46" s="49">
        <f t="shared" ref="F46" si="18">D46+E46</f>
        <v>600000</v>
      </c>
      <c r="G46" s="49">
        <f t="shared" ref="G46" si="19">C46-F46</f>
        <v>0</v>
      </c>
      <c r="H46" s="50">
        <f t="shared" ref="H46" si="20">F46/C46*100</f>
        <v>100</v>
      </c>
    </row>
    <row r="47" spans="1:8" ht="15" x14ac:dyDescent="0.25">
      <c r="A47" s="73" t="s">
        <v>114</v>
      </c>
      <c r="B47" s="74" t="s">
        <v>115</v>
      </c>
      <c r="C47" s="63"/>
      <c r="D47" s="49"/>
      <c r="E47" s="49"/>
      <c r="F47" s="49"/>
      <c r="G47" s="49"/>
      <c r="H47" s="50"/>
    </row>
    <row r="48" spans="1:8" x14ac:dyDescent="0.2">
      <c r="A48" s="56" t="s">
        <v>44</v>
      </c>
      <c r="B48" s="57" t="s">
        <v>81</v>
      </c>
      <c r="C48" s="65"/>
      <c r="D48" s="59"/>
      <c r="E48" s="59"/>
      <c r="F48" s="59"/>
      <c r="G48" s="59"/>
      <c r="H48" s="60"/>
    </row>
    <row r="49" spans="1:10" ht="15" x14ac:dyDescent="0.25">
      <c r="A49" s="70"/>
      <c r="B49" s="62" t="s">
        <v>116</v>
      </c>
      <c r="C49" s="63">
        <v>16800000</v>
      </c>
      <c r="D49" s="49">
        <v>12150000</v>
      </c>
      <c r="E49" s="63">
        <v>0</v>
      </c>
      <c r="F49" s="49">
        <f t="shared" ref="F49:F50" si="21">D49+E49</f>
        <v>12150000</v>
      </c>
      <c r="G49" s="49">
        <f t="shared" ref="G49:G50" si="22">C49-F49</f>
        <v>4650000</v>
      </c>
      <c r="H49" s="50">
        <f t="shared" ref="H49:H50" si="23">F49/C49*100</f>
        <v>72.321428571428569</v>
      </c>
      <c r="J49" s="45"/>
    </row>
    <row r="50" spans="1:10" ht="15" x14ac:dyDescent="0.25">
      <c r="A50" s="70"/>
      <c r="B50" s="62" t="s">
        <v>117</v>
      </c>
      <c r="C50" s="63">
        <v>3600000</v>
      </c>
      <c r="D50" s="49">
        <v>2400000</v>
      </c>
      <c r="E50" s="63">
        <v>0</v>
      </c>
      <c r="F50" s="49">
        <f t="shared" si="21"/>
        <v>2400000</v>
      </c>
      <c r="G50" s="49">
        <f t="shared" si="22"/>
        <v>1200000</v>
      </c>
      <c r="H50" s="50">
        <f t="shared" si="23"/>
        <v>66.666666666666657</v>
      </c>
      <c r="J50" s="45"/>
    </row>
    <row r="51" spans="1:10" x14ac:dyDescent="0.2">
      <c r="A51" s="46" t="s">
        <v>111</v>
      </c>
      <c r="B51" s="66" t="s">
        <v>112</v>
      </c>
      <c r="C51" s="65"/>
      <c r="D51" s="59"/>
      <c r="E51" s="65"/>
      <c r="F51" s="59"/>
      <c r="G51" s="59"/>
      <c r="H51" s="60"/>
    </row>
    <row r="52" spans="1:10" ht="15" x14ac:dyDescent="0.25">
      <c r="A52" s="70"/>
      <c r="B52" s="62" t="s">
        <v>118</v>
      </c>
      <c r="C52" s="63">
        <v>800000</v>
      </c>
      <c r="D52" s="49">
        <v>800000</v>
      </c>
      <c r="E52" s="63">
        <v>0</v>
      </c>
      <c r="F52" s="49">
        <f t="shared" ref="F52:F55" si="24">D52+E52</f>
        <v>800000</v>
      </c>
      <c r="G52" s="49">
        <f t="shared" ref="G52:G53" si="25">C52-F52</f>
        <v>0</v>
      </c>
      <c r="H52" s="50">
        <f t="shared" ref="H52:H53" si="26">F52/C52*100</f>
        <v>100</v>
      </c>
    </row>
    <row r="53" spans="1:10" ht="15" x14ac:dyDescent="0.25">
      <c r="A53" s="70"/>
      <c r="B53" s="62" t="s">
        <v>119</v>
      </c>
      <c r="C53" s="63">
        <v>300000</v>
      </c>
      <c r="D53" s="49">
        <v>200000</v>
      </c>
      <c r="E53" s="63">
        <v>0</v>
      </c>
      <c r="F53" s="49">
        <f t="shared" si="24"/>
        <v>200000</v>
      </c>
      <c r="G53" s="49">
        <f t="shared" si="25"/>
        <v>100000</v>
      </c>
      <c r="H53" s="50">
        <f t="shared" si="26"/>
        <v>66.666666666666657</v>
      </c>
    </row>
    <row r="54" spans="1:10" ht="15" x14ac:dyDescent="0.25">
      <c r="A54" s="70" t="s">
        <v>54</v>
      </c>
      <c r="B54" s="66" t="s">
        <v>120</v>
      </c>
      <c r="C54" s="63"/>
      <c r="D54" s="49"/>
      <c r="E54" s="63"/>
      <c r="F54" s="49"/>
      <c r="G54" s="49"/>
      <c r="H54" s="50"/>
    </row>
    <row r="55" spans="1:10" ht="15" x14ac:dyDescent="0.25">
      <c r="A55" s="70"/>
      <c r="B55" s="62" t="s">
        <v>121</v>
      </c>
      <c r="C55" s="63">
        <v>28350000</v>
      </c>
      <c r="D55" s="49">
        <v>21350000</v>
      </c>
      <c r="E55" s="63">
        <v>3500000</v>
      </c>
      <c r="F55" s="49">
        <f t="shared" si="24"/>
        <v>24850000</v>
      </c>
      <c r="G55" s="49">
        <f t="shared" ref="G55" si="27">C55-F55</f>
        <v>3500000</v>
      </c>
      <c r="H55" s="50">
        <f t="shared" ref="H55" si="28">F55/C55*100</f>
        <v>87.654320987654316</v>
      </c>
    </row>
    <row r="56" spans="1:10" ht="15" x14ac:dyDescent="0.25">
      <c r="A56" s="73" t="s">
        <v>122</v>
      </c>
      <c r="B56" s="74" t="s">
        <v>123</v>
      </c>
      <c r="C56" s="63"/>
      <c r="D56" s="49"/>
      <c r="E56" s="63"/>
      <c r="F56" s="49"/>
      <c r="G56" s="49"/>
      <c r="H56" s="50"/>
    </row>
    <row r="57" spans="1:10" ht="15" x14ac:dyDescent="0.25">
      <c r="A57" s="56" t="s">
        <v>44</v>
      </c>
      <c r="B57" s="57" t="s">
        <v>81</v>
      </c>
      <c r="C57" s="63"/>
      <c r="D57" s="49"/>
      <c r="E57" s="63"/>
      <c r="F57" s="49"/>
      <c r="G57" s="49"/>
      <c r="H57" s="50"/>
    </row>
    <row r="58" spans="1:10" ht="15" x14ac:dyDescent="0.25">
      <c r="A58" s="70"/>
      <c r="B58" s="62" t="s">
        <v>116</v>
      </c>
      <c r="C58" s="63">
        <v>12600000</v>
      </c>
      <c r="D58" s="49">
        <v>11550000</v>
      </c>
      <c r="E58" s="63">
        <v>0</v>
      </c>
      <c r="F58" s="49">
        <f t="shared" ref="F58:F64" si="29">D58+E58</f>
        <v>11550000</v>
      </c>
      <c r="G58" s="49">
        <f t="shared" ref="G58:G62" si="30">C58-F58</f>
        <v>1050000</v>
      </c>
      <c r="H58" s="50">
        <f t="shared" ref="H58:H62" si="31">F58/C58*100</f>
        <v>91.666666666666657</v>
      </c>
    </row>
    <row r="59" spans="1:10" ht="15" x14ac:dyDescent="0.25">
      <c r="A59" s="70"/>
      <c r="B59" s="62" t="s">
        <v>117</v>
      </c>
      <c r="C59" s="63">
        <v>2400000</v>
      </c>
      <c r="D59" s="49">
        <v>1600000</v>
      </c>
      <c r="E59" s="63">
        <v>400000</v>
      </c>
      <c r="F59" s="49">
        <f t="shared" si="29"/>
        <v>2000000</v>
      </c>
      <c r="G59" s="49">
        <f t="shared" si="30"/>
        <v>400000</v>
      </c>
      <c r="H59" s="50">
        <f t="shared" si="31"/>
        <v>83.333333333333343</v>
      </c>
    </row>
    <row r="60" spans="1:10" ht="15" x14ac:dyDescent="0.25">
      <c r="A60" s="46" t="s">
        <v>111</v>
      </c>
      <c r="B60" s="66" t="s">
        <v>112</v>
      </c>
      <c r="C60" s="63"/>
      <c r="D60" s="49"/>
      <c r="E60" s="63"/>
      <c r="F60" s="49"/>
      <c r="G60" s="49"/>
      <c r="H60" s="50"/>
    </row>
    <row r="61" spans="1:10" ht="15" x14ac:dyDescent="0.25">
      <c r="A61" s="70"/>
      <c r="B61" s="62" t="s">
        <v>118</v>
      </c>
      <c r="C61" s="63">
        <v>900000</v>
      </c>
      <c r="D61" s="49">
        <v>900000</v>
      </c>
      <c r="E61" s="63">
        <v>0</v>
      </c>
      <c r="F61" s="49">
        <f t="shared" si="29"/>
        <v>900000</v>
      </c>
      <c r="G61" s="49">
        <f t="shared" si="30"/>
        <v>0</v>
      </c>
      <c r="H61" s="50">
        <f t="shared" si="31"/>
        <v>100</v>
      </c>
    </row>
    <row r="62" spans="1:10" ht="15" x14ac:dyDescent="0.25">
      <c r="A62" s="70"/>
      <c r="B62" s="62" t="s">
        <v>119</v>
      </c>
      <c r="C62" s="63">
        <v>150000</v>
      </c>
      <c r="D62" s="49">
        <v>0</v>
      </c>
      <c r="E62" s="63">
        <v>0</v>
      </c>
      <c r="F62" s="49">
        <f t="shared" si="29"/>
        <v>0</v>
      </c>
      <c r="G62" s="49">
        <f t="shared" si="30"/>
        <v>150000</v>
      </c>
      <c r="H62" s="50">
        <f t="shared" si="31"/>
        <v>0</v>
      </c>
    </row>
    <row r="63" spans="1:10" ht="15" x14ac:dyDescent="0.25">
      <c r="A63" s="70" t="s">
        <v>54</v>
      </c>
      <c r="B63" s="66" t="s">
        <v>120</v>
      </c>
      <c r="C63" s="63"/>
      <c r="D63" s="49"/>
      <c r="E63" s="63"/>
      <c r="F63" s="49"/>
      <c r="G63" s="49"/>
      <c r="H63" s="50"/>
    </row>
    <row r="64" spans="1:10" ht="15" x14ac:dyDescent="0.25">
      <c r="A64" s="70"/>
      <c r="B64" s="62" t="s">
        <v>121</v>
      </c>
      <c r="C64" s="63">
        <v>20880000</v>
      </c>
      <c r="D64" s="49">
        <v>16050000</v>
      </c>
      <c r="E64" s="63">
        <v>2600000</v>
      </c>
      <c r="F64" s="49">
        <f t="shared" si="29"/>
        <v>18650000</v>
      </c>
      <c r="G64" s="49">
        <f t="shared" ref="G64" si="32">C64-F64</f>
        <v>2230000</v>
      </c>
      <c r="H64" s="50">
        <f t="shared" ref="H64" si="33">F64/C64*100</f>
        <v>89.319923371647519</v>
      </c>
    </row>
    <row r="65" spans="1:10" ht="15" x14ac:dyDescent="0.25">
      <c r="A65" s="73" t="s">
        <v>124</v>
      </c>
      <c r="B65" s="74" t="s">
        <v>125</v>
      </c>
      <c r="C65" s="63"/>
      <c r="D65" s="49"/>
      <c r="E65" s="63"/>
      <c r="F65" s="49"/>
      <c r="G65" s="49"/>
      <c r="H65" s="50"/>
    </row>
    <row r="66" spans="1:10" ht="15" x14ac:dyDescent="0.25">
      <c r="A66" s="70" t="s">
        <v>54</v>
      </c>
      <c r="B66" s="66" t="s">
        <v>120</v>
      </c>
      <c r="C66" s="63"/>
      <c r="D66" s="49"/>
      <c r="E66" s="63"/>
      <c r="F66" s="49"/>
      <c r="G66" s="49"/>
      <c r="H66" s="50"/>
    </row>
    <row r="67" spans="1:10" ht="15" x14ac:dyDescent="0.25">
      <c r="A67" s="70"/>
      <c r="B67" s="62" t="s">
        <v>121</v>
      </c>
      <c r="C67" s="63">
        <v>330000</v>
      </c>
      <c r="D67" s="49">
        <v>330000</v>
      </c>
      <c r="E67" s="63">
        <v>0</v>
      </c>
      <c r="F67" s="49">
        <f t="shared" ref="F67" si="34">D67+E67</f>
        <v>330000</v>
      </c>
      <c r="G67" s="49">
        <f t="shared" ref="G67" si="35">C67-F67</f>
        <v>0</v>
      </c>
      <c r="H67" s="50">
        <f t="shared" ref="H67" si="36">F67/C67*100</f>
        <v>100</v>
      </c>
    </row>
    <row r="68" spans="1:10" ht="15" x14ac:dyDescent="0.25">
      <c r="A68" s="53" t="s">
        <v>126</v>
      </c>
      <c r="B68" s="54" t="s">
        <v>127</v>
      </c>
      <c r="C68" s="63"/>
      <c r="D68" s="49"/>
      <c r="E68" s="63"/>
      <c r="F68" s="49"/>
      <c r="G68" s="49"/>
      <c r="H68" s="50"/>
    </row>
    <row r="69" spans="1:10" ht="15" x14ac:dyDescent="0.25">
      <c r="A69" s="73" t="s">
        <v>114</v>
      </c>
      <c r="B69" s="74" t="s">
        <v>115</v>
      </c>
      <c r="C69" s="63"/>
      <c r="D69" s="49"/>
      <c r="E69" s="63"/>
      <c r="F69" s="49"/>
      <c r="G69" s="49"/>
      <c r="H69" s="50"/>
    </row>
    <row r="70" spans="1:10" x14ac:dyDescent="0.2">
      <c r="A70" s="46" t="s">
        <v>111</v>
      </c>
      <c r="B70" s="66" t="s">
        <v>112</v>
      </c>
      <c r="C70" s="65"/>
      <c r="D70" s="59"/>
      <c r="E70" s="65"/>
      <c r="F70" s="59"/>
      <c r="G70" s="59"/>
      <c r="H70" s="60"/>
    </row>
    <row r="71" spans="1:10" ht="15" x14ac:dyDescent="0.25">
      <c r="A71" s="73"/>
      <c r="B71" s="62" t="s">
        <v>128</v>
      </c>
      <c r="C71" s="63">
        <v>1500000</v>
      </c>
      <c r="D71" s="49">
        <v>1050000</v>
      </c>
      <c r="E71" s="63">
        <v>0</v>
      </c>
      <c r="F71" s="49">
        <f t="shared" ref="F71:F76" si="37">D71+E71</f>
        <v>1050000</v>
      </c>
      <c r="G71" s="49">
        <f t="shared" ref="G71:G76" si="38">C71-F71</f>
        <v>450000</v>
      </c>
      <c r="H71" s="50">
        <f t="shared" ref="H71:H76" si="39">F71/C71*100</f>
        <v>70</v>
      </c>
    </row>
    <row r="72" spans="1:10" ht="15" x14ac:dyDescent="0.25">
      <c r="A72" s="73"/>
      <c r="B72" s="62" t="s">
        <v>129</v>
      </c>
      <c r="C72" s="63">
        <v>4500000</v>
      </c>
      <c r="D72" s="49">
        <v>4450000</v>
      </c>
      <c r="E72" s="63">
        <v>0</v>
      </c>
      <c r="F72" s="49">
        <f t="shared" si="37"/>
        <v>4450000</v>
      </c>
      <c r="G72" s="49">
        <f t="shared" si="38"/>
        <v>50000</v>
      </c>
      <c r="H72" s="50">
        <f t="shared" si="39"/>
        <v>98.888888888888886</v>
      </c>
    </row>
    <row r="73" spans="1:10" ht="15" x14ac:dyDescent="0.25">
      <c r="A73" s="73"/>
      <c r="B73" s="62" t="s">
        <v>130</v>
      </c>
      <c r="C73" s="63">
        <v>1800000</v>
      </c>
      <c r="D73" s="49">
        <v>1450000</v>
      </c>
      <c r="E73" s="63">
        <v>0</v>
      </c>
      <c r="F73" s="49">
        <f t="shared" si="37"/>
        <v>1450000</v>
      </c>
      <c r="G73" s="49">
        <f t="shared" si="38"/>
        <v>350000</v>
      </c>
      <c r="H73" s="50">
        <f t="shared" si="39"/>
        <v>80.555555555555557</v>
      </c>
    </row>
    <row r="74" spans="1:10" x14ac:dyDescent="0.2">
      <c r="A74" s="46" t="s">
        <v>54</v>
      </c>
      <c r="B74" s="66" t="s">
        <v>120</v>
      </c>
      <c r="C74" s="65"/>
      <c r="D74" s="59"/>
      <c r="E74" s="65"/>
      <c r="F74" s="59"/>
      <c r="G74" s="59"/>
      <c r="H74" s="60"/>
    </row>
    <row r="75" spans="1:10" ht="15" x14ac:dyDescent="0.25">
      <c r="A75" s="73"/>
      <c r="B75" s="62" t="s">
        <v>131</v>
      </c>
      <c r="C75" s="63">
        <v>1500000</v>
      </c>
      <c r="D75" s="49">
        <v>1410000</v>
      </c>
      <c r="E75" s="63">
        <v>0</v>
      </c>
      <c r="F75" s="49">
        <f t="shared" si="37"/>
        <v>1410000</v>
      </c>
      <c r="G75" s="49">
        <f t="shared" si="38"/>
        <v>90000</v>
      </c>
      <c r="H75" s="50">
        <f t="shared" si="39"/>
        <v>94</v>
      </c>
      <c r="J75" s="45"/>
    </row>
    <row r="76" spans="1:10" ht="15" x14ac:dyDescent="0.25">
      <c r="A76" s="73"/>
      <c r="B76" s="62" t="s">
        <v>132</v>
      </c>
      <c r="C76" s="63">
        <v>36750000</v>
      </c>
      <c r="D76" s="49">
        <v>35618000</v>
      </c>
      <c r="E76" s="63">
        <v>0</v>
      </c>
      <c r="F76" s="49">
        <f t="shared" si="37"/>
        <v>35618000</v>
      </c>
      <c r="G76" s="49">
        <f t="shared" si="38"/>
        <v>1132000</v>
      </c>
      <c r="H76" s="50">
        <f t="shared" si="39"/>
        <v>96.919727891156455</v>
      </c>
    </row>
    <row r="77" spans="1:10" ht="15" x14ac:dyDescent="0.25">
      <c r="A77" s="73" t="s">
        <v>122</v>
      </c>
      <c r="B77" s="74" t="s">
        <v>123</v>
      </c>
      <c r="C77" s="63"/>
      <c r="D77" s="49"/>
      <c r="E77" s="63"/>
      <c r="F77" s="49"/>
      <c r="G77" s="49"/>
      <c r="H77" s="50"/>
    </row>
    <row r="78" spans="1:10" ht="15" x14ac:dyDescent="0.25">
      <c r="A78" s="46" t="s">
        <v>111</v>
      </c>
      <c r="B78" s="66" t="s">
        <v>112</v>
      </c>
      <c r="C78" s="63"/>
      <c r="D78" s="49"/>
      <c r="E78" s="63"/>
      <c r="F78" s="49"/>
      <c r="G78" s="49"/>
      <c r="H78" s="50"/>
    </row>
    <row r="79" spans="1:10" ht="15" x14ac:dyDescent="0.25">
      <c r="A79" s="73"/>
      <c r="B79" s="62" t="s">
        <v>128</v>
      </c>
      <c r="C79" s="63">
        <v>300000</v>
      </c>
      <c r="D79" s="49">
        <v>300000</v>
      </c>
      <c r="E79" s="63">
        <v>0</v>
      </c>
      <c r="F79" s="49">
        <f t="shared" ref="F79:F84" si="40">D79+E79</f>
        <v>300000</v>
      </c>
      <c r="G79" s="49">
        <f t="shared" ref="G79:G84" si="41">C79-F79</f>
        <v>0</v>
      </c>
      <c r="H79" s="50">
        <f t="shared" ref="H79:H84" si="42">F79/C79*100</f>
        <v>100</v>
      </c>
    </row>
    <row r="80" spans="1:10" ht="15" x14ac:dyDescent="0.25">
      <c r="A80" s="73"/>
      <c r="B80" s="62" t="s">
        <v>129</v>
      </c>
      <c r="C80" s="63">
        <v>600000</v>
      </c>
      <c r="D80" s="49">
        <v>515000</v>
      </c>
      <c r="E80" s="63">
        <v>0</v>
      </c>
      <c r="F80" s="49">
        <f t="shared" si="40"/>
        <v>515000</v>
      </c>
      <c r="G80" s="49">
        <f t="shared" si="41"/>
        <v>85000</v>
      </c>
      <c r="H80" s="50">
        <f t="shared" si="42"/>
        <v>85.833333333333329</v>
      </c>
    </row>
    <row r="81" spans="1:8" ht="15" x14ac:dyDescent="0.25">
      <c r="A81" s="73"/>
      <c r="B81" s="62" t="s">
        <v>130</v>
      </c>
      <c r="C81" s="63">
        <v>1400000</v>
      </c>
      <c r="D81" s="49">
        <v>1400000</v>
      </c>
      <c r="E81" s="63">
        <v>0</v>
      </c>
      <c r="F81" s="49">
        <f t="shared" si="40"/>
        <v>1400000</v>
      </c>
      <c r="G81" s="49">
        <f t="shared" si="41"/>
        <v>0</v>
      </c>
      <c r="H81" s="50">
        <f t="shared" si="42"/>
        <v>100</v>
      </c>
    </row>
    <row r="82" spans="1:8" ht="15" x14ac:dyDescent="0.25">
      <c r="A82" s="73"/>
      <c r="B82" s="62" t="s">
        <v>133</v>
      </c>
      <c r="C82" s="63">
        <v>2400000</v>
      </c>
      <c r="D82" s="49">
        <v>2050000</v>
      </c>
      <c r="E82" s="63">
        <v>0</v>
      </c>
      <c r="F82" s="49">
        <f t="shared" si="40"/>
        <v>2050000</v>
      </c>
      <c r="G82" s="49">
        <f t="shared" si="41"/>
        <v>350000</v>
      </c>
      <c r="H82" s="50">
        <f t="shared" si="42"/>
        <v>85.416666666666657</v>
      </c>
    </row>
    <row r="83" spans="1:8" ht="15" x14ac:dyDescent="0.25">
      <c r="A83" s="46" t="s">
        <v>54</v>
      </c>
      <c r="B83" s="66" t="s">
        <v>120</v>
      </c>
      <c r="C83" s="63"/>
      <c r="D83" s="49"/>
      <c r="E83" s="63"/>
      <c r="F83" s="49"/>
      <c r="G83" s="49"/>
      <c r="H83" s="50"/>
    </row>
    <row r="84" spans="1:8" ht="15" x14ac:dyDescent="0.25">
      <c r="A84" s="73"/>
      <c r="B84" s="62" t="s">
        <v>132</v>
      </c>
      <c r="C84" s="63">
        <v>1750000</v>
      </c>
      <c r="D84" s="49">
        <v>1575000</v>
      </c>
      <c r="E84" s="63">
        <v>0</v>
      </c>
      <c r="F84" s="49">
        <f t="shared" si="40"/>
        <v>1575000</v>
      </c>
      <c r="G84" s="49">
        <f t="shared" si="41"/>
        <v>175000</v>
      </c>
      <c r="H84" s="50">
        <f t="shared" si="42"/>
        <v>90</v>
      </c>
    </row>
    <row r="85" spans="1:8" ht="15" x14ac:dyDescent="0.25">
      <c r="A85" s="53" t="s">
        <v>134</v>
      </c>
      <c r="B85" s="54" t="s">
        <v>135</v>
      </c>
      <c r="C85" s="75"/>
      <c r="D85" s="49"/>
      <c r="E85" s="63"/>
      <c r="F85" s="49"/>
      <c r="G85" s="49"/>
      <c r="H85" s="50"/>
    </row>
    <row r="86" spans="1:8" ht="15" x14ac:dyDescent="0.25">
      <c r="A86" s="73" t="s">
        <v>114</v>
      </c>
      <c r="B86" s="74" t="s">
        <v>115</v>
      </c>
      <c r="C86" s="75"/>
      <c r="D86" s="49"/>
      <c r="E86" s="63"/>
      <c r="F86" s="49"/>
      <c r="G86" s="49"/>
      <c r="H86" s="50"/>
    </row>
    <row r="87" spans="1:8" x14ac:dyDescent="0.2">
      <c r="A87" s="70" t="s">
        <v>44</v>
      </c>
      <c r="B87" s="66" t="s">
        <v>81</v>
      </c>
      <c r="C87" s="76"/>
      <c r="D87" s="76"/>
      <c r="E87" s="76"/>
      <c r="F87" s="76"/>
      <c r="G87" s="76"/>
      <c r="H87" s="60"/>
    </row>
    <row r="88" spans="1:8" ht="15" x14ac:dyDescent="0.25">
      <c r="A88" s="64"/>
      <c r="B88" s="62" t="s">
        <v>136</v>
      </c>
      <c r="C88" s="75">
        <v>1500000</v>
      </c>
      <c r="D88" s="49">
        <v>1350000</v>
      </c>
      <c r="E88" s="63">
        <v>0</v>
      </c>
      <c r="F88" s="49">
        <f t="shared" ref="F88:F89" si="43">D88+E88</f>
        <v>1350000</v>
      </c>
      <c r="G88" s="49">
        <f t="shared" ref="G88:G89" si="44">C88-F88</f>
        <v>150000</v>
      </c>
      <c r="H88" s="50">
        <f t="shared" ref="H88:H89" si="45">F88/C88*100</f>
        <v>90</v>
      </c>
    </row>
    <row r="89" spans="1:8" ht="15" x14ac:dyDescent="0.25">
      <c r="A89" s="64"/>
      <c r="B89" s="62" t="s">
        <v>137</v>
      </c>
      <c r="C89" s="75">
        <v>5900000</v>
      </c>
      <c r="D89" s="49">
        <v>5330000</v>
      </c>
      <c r="E89" s="63">
        <v>0</v>
      </c>
      <c r="F89" s="49">
        <f t="shared" si="43"/>
        <v>5330000</v>
      </c>
      <c r="G89" s="49">
        <f t="shared" si="44"/>
        <v>570000</v>
      </c>
      <c r="H89" s="50">
        <f t="shared" si="45"/>
        <v>90.33898305084746</v>
      </c>
    </row>
    <row r="90" spans="1:8" x14ac:dyDescent="0.2">
      <c r="A90" s="46" t="s">
        <v>54</v>
      </c>
      <c r="B90" s="66" t="s">
        <v>120</v>
      </c>
      <c r="C90" s="76"/>
      <c r="D90" s="59"/>
      <c r="E90" s="65"/>
      <c r="F90" s="59"/>
      <c r="G90" s="59"/>
      <c r="H90" s="60"/>
    </row>
    <row r="91" spans="1:8" ht="15" x14ac:dyDescent="0.25">
      <c r="A91" s="64"/>
      <c r="B91" s="62" t="s">
        <v>138</v>
      </c>
      <c r="C91" s="75">
        <v>4026000</v>
      </c>
      <c r="D91" s="49">
        <v>4026000</v>
      </c>
      <c r="E91" s="63">
        <v>0</v>
      </c>
      <c r="F91" s="49">
        <f t="shared" ref="F91" si="46">D91+E91</f>
        <v>4026000</v>
      </c>
      <c r="G91" s="49">
        <f t="shared" ref="G91" si="47">C91-F91</f>
        <v>0</v>
      </c>
      <c r="H91" s="50">
        <f t="shared" ref="H91" si="48">F91/C91*100</f>
        <v>100</v>
      </c>
    </row>
    <row r="92" spans="1:8" ht="15" x14ac:dyDescent="0.25">
      <c r="A92" s="73" t="s">
        <v>122</v>
      </c>
      <c r="B92" s="74" t="s">
        <v>123</v>
      </c>
      <c r="C92" s="75"/>
      <c r="D92" s="49"/>
      <c r="E92" s="63"/>
      <c r="F92" s="49"/>
      <c r="G92" s="49"/>
      <c r="H92" s="50"/>
    </row>
    <row r="93" spans="1:8" ht="15" x14ac:dyDescent="0.25">
      <c r="A93" s="70" t="s">
        <v>44</v>
      </c>
      <c r="B93" s="66" t="s">
        <v>81</v>
      </c>
      <c r="C93" s="76"/>
      <c r="D93" s="49"/>
      <c r="E93" s="63"/>
      <c r="F93" s="49"/>
      <c r="G93" s="49"/>
      <c r="H93" s="50"/>
    </row>
    <row r="94" spans="1:8" ht="15" x14ac:dyDescent="0.25">
      <c r="A94" s="64"/>
      <c r="B94" s="62" t="s">
        <v>136</v>
      </c>
      <c r="C94" s="75">
        <v>1500000</v>
      </c>
      <c r="D94" s="49">
        <v>1500000</v>
      </c>
      <c r="E94" s="63">
        <v>0</v>
      </c>
      <c r="F94" s="49">
        <f t="shared" ref="F94:F95" si="49">D94+E94</f>
        <v>1500000</v>
      </c>
      <c r="G94" s="49">
        <f t="shared" ref="G94:G95" si="50">C94-F94</f>
        <v>0</v>
      </c>
      <c r="H94" s="50">
        <f t="shared" ref="H94:H95" si="51">F94/C94*100</f>
        <v>100</v>
      </c>
    </row>
    <row r="95" spans="1:8" ht="15" x14ac:dyDescent="0.25">
      <c r="A95" s="64"/>
      <c r="B95" s="62" t="s">
        <v>137</v>
      </c>
      <c r="C95" s="75">
        <v>4800000</v>
      </c>
      <c r="D95" s="49">
        <v>4500000</v>
      </c>
      <c r="E95" s="63">
        <v>0</v>
      </c>
      <c r="F95" s="49">
        <f t="shared" si="49"/>
        <v>4500000</v>
      </c>
      <c r="G95" s="49">
        <f t="shared" si="50"/>
        <v>300000</v>
      </c>
      <c r="H95" s="50">
        <f t="shared" si="51"/>
        <v>93.75</v>
      </c>
    </row>
    <row r="96" spans="1:8" ht="15" x14ac:dyDescent="0.25">
      <c r="A96" s="46" t="s">
        <v>54</v>
      </c>
      <c r="B96" s="66" t="s">
        <v>120</v>
      </c>
      <c r="C96" s="76"/>
      <c r="D96" s="59"/>
      <c r="E96" s="63"/>
      <c r="F96" s="49"/>
      <c r="G96" s="49"/>
      <c r="H96" s="50"/>
    </row>
    <row r="97" spans="1:11" ht="15" x14ac:dyDescent="0.25">
      <c r="A97" s="64"/>
      <c r="B97" s="62" t="s">
        <v>138</v>
      </c>
      <c r="C97" s="75">
        <v>2376000</v>
      </c>
      <c r="D97" s="49">
        <v>2368000</v>
      </c>
      <c r="E97" s="63">
        <v>0</v>
      </c>
      <c r="F97" s="49">
        <f t="shared" ref="F97" si="52">D97+E97</f>
        <v>2368000</v>
      </c>
      <c r="G97" s="49">
        <f t="shared" ref="G97" si="53">C97-F97</f>
        <v>8000</v>
      </c>
      <c r="H97" s="50">
        <f t="shared" ref="H97" si="54">F97/C97*100</f>
        <v>99.663299663299668</v>
      </c>
    </row>
    <row r="98" spans="1:11" ht="15" x14ac:dyDescent="0.25">
      <c r="A98" s="73" t="s">
        <v>124</v>
      </c>
      <c r="B98" s="74" t="s">
        <v>139</v>
      </c>
      <c r="C98" s="75"/>
      <c r="D98" s="49"/>
      <c r="E98" s="63"/>
      <c r="F98" s="49"/>
      <c r="G98" s="49"/>
      <c r="H98" s="50"/>
    </row>
    <row r="99" spans="1:11" ht="15" x14ac:dyDescent="0.25">
      <c r="A99" s="46" t="s">
        <v>54</v>
      </c>
      <c r="B99" s="66" t="s">
        <v>120</v>
      </c>
      <c r="C99" s="75"/>
      <c r="D99" s="49"/>
      <c r="E99" s="63"/>
      <c r="F99" s="49"/>
      <c r="G99" s="49"/>
      <c r="H99" s="50"/>
    </row>
    <row r="100" spans="1:11" ht="15" x14ac:dyDescent="0.25">
      <c r="A100" s="64"/>
      <c r="B100" s="62" t="s">
        <v>138</v>
      </c>
      <c r="C100" s="75">
        <v>132000</v>
      </c>
      <c r="D100" s="49">
        <v>132000</v>
      </c>
      <c r="E100" s="63">
        <v>0</v>
      </c>
      <c r="F100" s="49">
        <f t="shared" ref="F100" si="55">D100+E100</f>
        <v>132000</v>
      </c>
      <c r="G100" s="49">
        <f t="shared" ref="G100" si="56">C100-F100</f>
        <v>0</v>
      </c>
      <c r="H100" s="50">
        <f t="shared" ref="H100:H101" si="57">F100/C100*100</f>
        <v>100</v>
      </c>
    </row>
    <row r="101" spans="1:11" x14ac:dyDescent="0.2">
      <c r="A101" s="77"/>
      <c r="B101" s="78" t="s">
        <v>140</v>
      </c>
      <c r="C101" s="79">
        <f>SUM(C6:C100)</f>
        <v>1629270000</v>
      </c>
      <c r="D101" s="79">
        <f>SUM(D6:D100)</f>
        <v>1419622000</v>
      </c>
      <c r="E101" s="79">
        <f>SUM(E6:E100)</f>
        <v>90110000</v>
      </c>
      <c r="F101" s="79">
        <f>SUM(F6:F100)</f>
        <v>1509732000</v>
      </c>
      <c r="G101" s="79">
        <f>SUM(G6:G100)</f>
        <v>119538000</v>
      </c>
      <c r="H101" s="60">
        <f t="shared" si="57"/>
        <v>92.663094514721308</v>
      </c>
    </row>
    <row r="102" spans="1:11" ht="7.5" customHeight="1" x14ac:dyDescent="0.2">
      <c r="A102" s="80"/>
    </row>
    <row r="103" spans="1:11" x14ac:dyDescent="0.2">
      <c r="B103" s="81" t="s">
        <v>141</v>
      </c>
      <c r="C103" s="82" t="e">
        <f>#REF!+#REF!+#REF!</f>
        <v>#REF!</v>
      </c>
      <c r="D103" s="83"/>
      <c r="E103" s="84" t="s">
        <v>142</v>
      </c>
    </row>
    <row r="104" spans="1:11" x14ac:dyDescent="0.2">
      <c r="B104" s="85"/>
      <c r="C104" s="86" t="e">
        <f>SUM(#REF!)</f>
        <v>#REF!</v>
      </c>
      <c r="D104" s="83"/>
      <c r="E104" s="43" t="s">
        <v>143</v>
      </c>
    </row>
    <row r="105" spans="1:11" ht="4.5" customHeight="1" x14ac:dyDescent="0.25">
      <c r="B105" s="83"/>
      <c r="C105" s="86" t="e">
        <f>C103+C104</f>
        <v>#REF!</v>
      </c>
      <c r="D105" s="84"/>
      <c r="F105" s="68"/>
      <c r="G105" s="45"/>
    </row>
    <row r="106" spans="1:11" ht="15" x14ac:dyDescent="0.25">
      <c r="B106" s="45"/>
      <c r="C106" s="83"/>
      <c r="D106" s="84"/>
      <c r="F106" s="68"/>
    </row>
    <row r="107" spans="1:11" ht="3" customHeight="1" x14ac:dyDescent="0.2">
      <c r="B107" s="45"/>
      <c r="C107" s="84"/>
      <c r="D107" s="84"/>
    </row>
    <row r="108" spans="1:11" x14ac:dyDescent="0.2">
      <c r="E108" s="87" t="s">
        <v>144</v>
      </c>
    </row>
    <row r="109" spans="1:11" x14ac:dyDescent="0.2">
      <c r="E109" s="84" t="s">
        <v>145</v>
      </c>
      <c r="K109" s="45"/>
    </row>
    <row r="110" spans="1:11" x14ac:dyDescent="0.2">
      <c r="C110" s="45"/>
      <c r="E110" s="84"/>
    </row>
    <row r="111" spans="1:11" x14ac:dyDescent="0.2">
      <c r="B111" s="45"/>
    </row>
    <row r="112" spans="1:11" ht="15" x14ac:dyDescent="0.25">
      <c r="B112" s="88"/>
      <c r="C112" s="45"/>
      <c r="F112" s="45"/>
    </row>
    <row r="113" spans="2:7" x14ac:dyDescent="0.2">
      <c r="B113" s="45"/>
    </row>
    <row r="114" spans="2:7" x14ac:dyDescent="0.2">
      <c r="B114" s="45"/>
    </row>
    <row r="115" spans="2:7" x14ac:dyDescent="0.2">
      <c r="B115" s="45"/>
      <c r="C115" s="45"/>
      <c r="F115" s="45"/>
      <c r="G115" s="45"/>
    </row>
    <row r="116" spans="2:7" x14ac:dyDescent="0.2">
      <c r="B116" s="45"/>
      <c r="C116" s="45"/>
    </row>
    <row r="117" spans="2:7" x14ac:dyDescent="0.2">
      <c r="B117" s="45"/>
    </row>
    <row r="118" spans="2:7" ht="15" x14ac:dyDescent="0.25">
      <c r="B118" s="89"/>
    </row>
    <row r="119" spans="2:7" x14ac:dyDescent="0.2">
      <c r="B119" s="90"/>
    </row>
    <row r="121" spans="2:7" ht="15" x14ac:dyDescent="0.25">
      <c r="B121" s="68"/>
    </row>
  </sheetData>
  <mergeCells count="9">
    <mergeCell ref="H4:H5"/>
    <mergeCell ref="A1:G1"/>
    <mergeCell ref="A2:G2"/>
    <mergeCell ref="A4:A5"/>
    <mergeCell ref="B4:B5"/>
    <mergeCell ref="C4:C5"/>
    <mergeCell ref="D4:E4"/>
    <mergeCell ref="F4:F5"/>
    <mergeCell ref="G4:G5"/>
  </mergeCells>
  <printOptions horizontalCentered="1"/>
  <pageMargins left="0.62" right="0.15748031496062992" top="0.43307086614173229" bottom="0.98" header="0.35433070866141736" footer="0.6692913385826772"/>
  <pageSetup paperSize="5" scale="85" orientation="landscape" horizontalDpi="4294967292"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9"/>
  <sheetViews>
    <sheetView topLeftCell="A45" zoomScale="110" zoomScaleNormal="110" workbookViewId="0">
      <selection sqref="A1:G1"/>
    </sheetView>
  </sheetViews>
  <sheetFormatPr defaultRowHeight="12.75" x14ac:dyDescent="0.2"/>
  <cols>
    <col min="1" max="1" width="12.42578125" style="43" customWidth="1"/>
    <col min="2" max="2" width="61.7109375" style="43" customWidth="1"/>
    <col min="3" max="3" width="14.42578125" style="43" customWidth="1"/>
    <col min="4" max="4" width="15.7109375" style="43" customWidth="1"/>
    <col min="5" max="5" width="13.85546875" style="43" customWidth="1"/>
    <col min="6" max="6" width="14.28515625" style="43" bestFit="1" customWidth="1"/>
    <col min="7" max="7" width="14.140625" style="43" customWidth="1"/>
    <col min="8" max="8" width="11.140625" style="43" customWidth="1"/>
    <col min="9" max="9" width="12.5703125" style="43" bestFit="1" customWidth="1"/>
    <col min="10" max="10" width="13.42578125" style="43" bestFit="1" customWidth="1"/>
    <col min="11" max="11" width="12.5703125" style="43" bestFit="1" customWidth="1"/>
    <col min="12" max="12" width="12.28515625" style="43" bestFit="1" customWidth="1"/>
    <col min="13" max="13" width="11.28515625" style="43" bestFit="1" customWidth="1"/>
    <col min="14" max="16384" width="9.140625" style="43"/>
  </cols>
  <sheetData>
    <row r="1" spans="1:10" x14ac:dyDescent="0.2">
      <c r="A1" s="107" t="s">
        <v>146</v>
      </c>
      <c r="B1" s="107"/>
      <c r="C1" s="107"/>
      <c r="D1" s="107"/>
      <c r="E1" s="107"/>
      <c r="F1" s="107"/>
      <c r="G1" s="107"/>
    </row>
    <row r="2" spans="1:10" x14ac:dyDescent="0.2">
      <c r="A2" s="107" t="str">
        <f>'[1]BLU PENDIDIKAN'!A2:G2</f>
        <v>BULAN : 3 November 2020</v>
      </c>
      <c r="B2" s="107"/>
      <c r="C2" s="107"/>
      <c r="D2" s="107"/>
      <c r="E2" s="107"/>
      <c r="F2" s="107"/>
      <c r="G2" s="107"/>
    </row>
    <row r="4" spans="1:10" x14ac:dyDescent="0.2">
      <c r="A4" s="108" t="s">
        <v>61</v>
      </c>
      <c r="B4" s="110" t="s">
        <v>62</v>
      </c>
      <c r="C4" s="110" t="s">
        <v>63</v>
      </c>
      <c r="D4" s="111" t="s">
        <v>64</v>
      </c>
      <c r="E4" s="111"/>
      <c r="F4" s="110" t="s">
        <v>7</v>
      </c>
      <c r="G4" s="110" t="s">
        <v>65</v>
      </c>
      <c r="H4" s="106" t="s">
        <v>66</v>
      </c>
    </row>
    <row r="5" spans="1:10" x14ac:dyDescent="0.2">
      <c r="A5" s="109"/>
      <c r="B5" s="110"/>
      <c r="C5" s="110"/>
      <c r="D5" s="44" t="s">
        <v>67</v>
      </c>
      <c r="E5" s="44" t="s">
        <v>68</v>
      </c>
      <c r="F5" s="110"/>
      <c r="G5" s="110"/>
      <c r="H5" s="106"/>
      <c r="J5" s="45"/>
    </row>
    <row r="6" spans="1:10" ht="15" x14ac:dyDescent="0.25">
      <c r="A6" s="46"/>
      <c r="B6" s="47"/>
      <c r="C6" s="48"/>
      <c r="D6" s="49"/>
      <c r="E6" s="49"/>
      <c r="F6" s="49"/>
      <c r="G6" s="49"/>
      <c r="H6" s="50"/>
    </row>
    <row r="7" spans="1:10" ht="15" x14ac:dyDescent="0.25">
      <c r="A7" s="51" t="s">
        <v>69</v>
      </c>
      <c r="B7" s="52" t="s">
        <v>70</v>
      </c>
      <c r="C7" s="48"/>
      <c r="D7" s="49"/>
      <c r="E7" s="49"/>
      <c r="F7" s="49"/>
      <c r="G7" s="49"/>
      <c r="H7" s="50"/>
    </row>
    <row r="8" spans="1:10" ht="15" x14ac:dyDescent="0.25">
      <c r="A8" s="53" t="s">
        <v>71</v>
      </c>
      <c r="B8" s="54" t="s">
        <v>72</v>
      </c>
      <c r="C8" s="48"/>
      <c r="D8" s="49"/>
      <c r="E8" s="49"/>
      <c r="F8" s="49"/>
      <c r="G8" s="49"/>
      <c r="H8" s="50"/>
    </row>
    <row r="9" spans="1:10" ht="15" x14ac:dyDescent="0.25">
      <c r="A9" s="55" t="s">
        <v>73</v>
      </c>
      <c r="B9" s="54" t="s">
        <v>74</v>
      </c>
      <c r="C9" s="48"/>
      <c r="D9" s="49"/>
      <c r="E9" s="49"/>
      <c r="F9" s="49"/>
      <c r="G9" s="49"/>
      <c r="H9" s="50"/>
    </row>
    <row r="10" spans="1:10" x14ac:dyDescent="0.2">
      <c r="A10" s="56" t="s">
        <v>75</v>
      </c>
      <c r="B10" s="57" t="s">
        <v>76</v>
      </c>
      <c r="C10" s="91">
        <f>'[1]BLU PENDIDIKAN'!C11+'[1]BLU PENDIDIKAN'!C12+'[1]BLU PENDIDIKAN'!C13+'[1]BLU PENDIDIKAN'!C14</f>
        <v>38200000</v>
      </c>
      <c r="D10" s="67">
        <f>'[1]BLU PENDIDIKAN'!D11++'[1]BLU PENDIDIKAN'!D12+'[1]BLU PENDIDIKAN'!D13+'[1]BLU PENDIDIKAN'!D14</f>
        <v>5000000</v>
      </c>
      <c r="E10" s="67">
        <f>'[1]BLU PENDIDIKAN'!E11+'[1]BLU PENDIDIKAN'!E12+'[1]BLU PENDIDIKAN'!E11+'[1]BLU PENDIDIKAN'!E14</f>
        <v>0</v>
      </c>
      <c r="F10" s="67">
        <f>D10+E10</f>
        <v>5000000</v>
      </c>
      <c r="G10" s="67">
        <f t="shared" ref="G10:G14" si="0">C10-F10</f>
        <v>33200000</v>
      </c>
      <c r="H10" s="92">
        <f t="shared" ref="H10:H14" si="1">F10/C10*100</f>
        <v>13.089005235602095</v>
      </c>
    </row>
    <row r="11" spans="1:10" x14ac:dyDescent="0.2">
      <c r="A11" s="56" t="s">
        <v>44</v>
      </c>
      <c r="B11" s="57" t="s">
        <v>81</v>
      </c>
      <c r="C11" s="69">
        <f>'[1]BLU PENDIDIKAN'!C16</f>
        <v>955000</v>
      </c>
      <c r="D11" s="67">
        <f>'[1]BLU PENDIDIKAN'!D16</f>
        <v>955000</v>
      </c>
      <c r="E11" s="67">
        <f>'[1]BLU PENDIDIKAN'!E16</f>
        <v>0</v>
      </c>
      <c r="F11" s="67">
        <f>D11+E11</f>
        <v>955000</v>
      </c>
      <c r="G11" s="67">
        <f t="shared" si="0"/>
        <v>0</v>
      </c>
      <c r="H11" s="92">
        <f t="shared" si="1"/>
        <v>100</v>
      </c>
    </row>
    <row r="12" spans="1:10" x14ac:dyDescent="0.2">
      <c r="A12" s="46" t="s">
        <v>83</v>
      </c>
      <c r="B12" s="66" t="s">
        <v>84</v>
      </c>
      <c r="C12" s="69">
        <f>'[1]BLU PENDIDIKAN'!C18</f>
        <v>15000000</v>
      </c>
      <c r="D12" s="67">
        <f>'[1]BLU PENDIDIKAN'!D18</f>
        <v>15000000</v>
      </c>
      <c r="E12" s="67">
        <f>'[1]BLU PENDIDIKAN'!E18</f>
        <v>0</v>
      </c>
      <c r="F12" s="67">
        <f>D12+E12</f>
        <v>15000000</v>
      </c>
      <c r="G12" s="67">
        <f t="shared" si="0"/>
        <v>0</v>
      </c>
      <c r="H12" s="92">
        <f t="shared" si="1"/>
        <v>100</v>
      </c>
    </row>
    <row r="13" spans="1:10" ht="15" x14ac:dyDescent="0.25">
      <c r="A13" s="61" t="s">
        <v>40</v>
      </c>
      <c r="B13" s="66" t="s">
        <v>86</v>
      </c>
      <c r="C13" s="63">
        <f>'[1]BLU PENDIDIKAN'!C20</f>
        <v>400000000</v>
      </c>
      <c r="D13" s="67">
        <f>'[1]BLU PENDIDIKAN'!D20</f>
        <v>339500000</v>
      </c>
      <c r="E13" s="67">
        <f>'[1]BLU PENDIDIKAN'!E20</f>
        <v>32000000</v>
      </c>
      <c r="F13" s="67">
        <f>D13+E13</f>
        <v>371500000</v>
      </c>
      <c r="G13" s="67">
        <f t="shared" si="0"/>
        <v>28500000</v>
      </c>
      <c r="H13" s="92">
        <f t="shared" si="1"/>
        <v>92.875</v>
      </c>
    </row>
    <row r="14" spans="1:10" ht="15" x14ac:dyDescent="0.25">
      <c r="A14" s="61" t="str">
        <f>'[1]BLU PENDIDIKAN'!A21</f>
        <v>537112</v>
      </c>
      <c r="B14" s="66" t="str">
        <f>'[1]BLU PENDIDIKAN'!B21</f>
        <v>Belanja Modal Peralatan dan Mesin</v>
      </c>
      <c r="C14" s="63">
        <f>'[1]BLU PENDIDIKAN'!C23+'[1]BLU PENDIDIKAN'!C24+'[1]BLU PENDIDIKAN'!C25+'[1]BLU PENDIDIKAN'!C26+'[1]BLU PENDIDIKAN'!C27+'[1]BLU PENDIDIKAN'!C28+'[1]BLU PENDIDIKAN'!C29+'[1]BLU PENDIDIKAN'!C30+'[1]BLU PENDIDIKAN'!C22+'[1]BLU PENDIDIKAN'!C31+'[1]BLU PENDIDIKAN'!C32+'[1]BLU PENDIDIKAN'!C33+'[1]BLU PENDIDIKAN'!C34+'[1]BLU PENDIDIKAN'!C35+'[1]BLU PENDIDIKAN'!C36</f>
        <v>975271000</v>
      </c>
      <c r="D14" s="67">
        <f>'[1]BLU PENDIDIKAN'!D22+'[1]BLU PENDIDIKAN'!D23+'[1]BLU PENDIDIKAN'!D24+'[1]BLU PENDIDIKAN'!D25+'[1]BLU PENDIDIKAN'!D26+'[1]BLU PENDIDIKAN'!D27+'[1]BLU PENDIDIKAN'!D28+'[1]BLU PENDIDIKAN'!D29+'[1]BLU PENDIDIKAN'!D30+'[1]BLU PENDIDIKAN'!D31+'[1]BLU PENDIDIKAN'!D32+'[1]BLU PENDIDIKAN'!D33+'[1]BLU PENDIDIKAN'!D34+'[1]BLU PENDIDIKAN'!D35+'[1]BLU PENDIDIKAN'!D36</f>
        <v>900163000</v>
      </c>
      <c r="E14" s="67">
        <f>'[1]BLU PENDIDIKAN'!E22+'[1]BLU PENDIDIKAN'!E23+'[1]BLU PENDIDIKAN'!E24+'[1]BLU PENDIDIKAN'!E25+'[1]BLU PENDIDIKAN'!E26+'[1]BLU PENDIDIKAN'!E27+'[1]BLU PENDIDIKAN'!E28+'[1]BLU PENDIDIKAN'!E29+'[1]BLU PENDIDIKAN'!E30+'[1]BLU PENDIDIKAN'!E31+'[1]BLU PENDIDIKAN'!E32+'[1]BLU PENDIDIKAN'!E33+'[1]BLU PENDIDIKAN'!E34+'[1]BLU PENDIDIKAN'!E35+'[1]BLU PENDIDIKAN'!E36</f>
        <v>51610000</v>
      </c>
      <c r="F14" s="67">
        <f>D14+E14</f>
        <v>951773000</v>
      </c>
      <c r="G14" s="67">
        <f t="shared" si="0"/>
        <v>23498000</v>
      </c>
      <c r="H14" s="92">
        <f t="shared" si="1"/>
        <v>97.590618402474803</v>
      </c>
    </row>
    <row r="15" spans="1:10" ht="15" x14ac:dyDescent="0.25">
      <c r="A15" s="64"/>
      <c r="B15" s="62"/>
      <c r="C15" s="63"/>
      <c r="D15" s="67"/>
      <c r="E15" s="67"/>
      <c r="F15" s="67"/>
      <c r="G15" s="67"/>
      <c r="H15" s="92"/>
    </row>
    <row r="16" spans="1:10" ht="15" x14ac:dyDescent="0.25">
      <c r="A16" s="53" t="s">
        <v>104</v>
      </c>
      <c r="B16" s="54" t="s">
        <v>105</v>
      </c>
      <c r="C16" s="63"/>
      <c r="D16" s="67"/>
      <c r="E16" s="67"/>
      <c r="F16" s="67"/>
      <c r="G16" s="67"/>
      <c r="H16" s="92"/>
    </row>
    <row r="17" spans="1:8" ht="15" x14ac:dyDescent="0.25">
      <c r="A17" s="55" t="s">
        <v>73</v>
      </c>
      <c r="B17" s="54" t="s">
        <v>106</v>
      </c>
      <c r="C17" s="63"/>
      <c r="D17" s="67"/>
      <c r="E17" s="67"/>
      <c r="F17" s="67"/>
      <c r="G17" s="67"/>
      <c r="H17" s="92"/>
    </row>
    <row r="18" spans="1:8" x14ac:dyDescent="0.2">
      <c r="A18" s="70" t="s">
        <v>75</v>
      </c>
      <c r="B18" s="66" t="s">
        <v>76</v>
      </c>
      <c r="C18" s="69">
        <f>'[1]BLU PENDIDIKAN'!C40+'[1]BLU PENDIDIKAN'!C41</f>
        <v>18900000</v>
      </c>
      <c r="D18" s="67">
        <f>'[1]BLU PENDIDIKAN'!D40+'[1]BLU PENDIDIKAN'!D41</f>
        <v>17850000</v>
      </c>
      <c r="E18" s="67">
        <f>'[1]BLU PENDIDIKAN'!E40+'[1]BLU PENDIDIKAN'!E41</f>
        <v>0</v>
      </c>
      <c r="F18" s="67">
        <f t="shared" ref="F18:F20" si="2">D18+E18</f>
        <v>17850000</v>
      </c>
      <c r="G18" s="67">
        <f t="shared" ref="G18:G20" si="3">C18-F18</f>
        <v>1050000</v>
      </c>
      <c r="H18" s="92">
        <f t="shared" ref="H18:H20" si="4">F18/C18*100</f>
        <v>94.444444444444443</v>
      </c>
    </row>
    <row r="19" spans="1:8" ht="15" x14ac:dyDescent="0.25">
      <c r="A19" s="56" t="s">
        <v>44</v>
      </c>
      <c r="B19" s="57" t="s">
        <v>81</v>
      </c>
      <c r="C19" s="63">
        <f>'[1]BLU PENDIDIKAN'!C43+'[1]BLU PENDIDIKAN'!C44</f>
        <v>20500000</v>
      </c>
      <c r="D19" s="67">
        <f>'[1]BLU PENDIDIKAN'!D43+'[1]BLU PENDIDIKAN'!D44</f>
        <v>4200000</v>
      </c>
      <c r="E19" s="67">
        <f>'[1]BLU PENDIDIKAN'!E43+'[1]BLU PENDIDIKAN'!E44</f>
        <v>0</v>
      </c>
      <c r="F19" s="67">
        <f t="shared" si="2"/>
        <v>4200000</v>
      </c>
      <c r="G19" s="67">
        <f t="shared" si="3"/>
        <v>16300000</v>
      </c>
      <c r="H19" s="92">
        <f t="shared" si="4"/>
        <v>20.487804878048781</v>
      </c>
    </row>
    <row r="20" spans="1:8" x14ac:dyDescent="0.2">
      <c r="A20" s="70" t="s">
        <v>111</v>
      </c>
      <c r="B20" s="66" t="s">
        <v>112</v>
      </c>
      <c r="C20" s="69">
        <f>'[1]BLU PENDIDIKAN'!C46</f>
        <v>600000</v>
      </c>
      <c r="D20" s="67">
        <f>'[1]BLU PENDIDIKAN'!D46</f>
        <v>600000</v>
      </c>
      <c r="E20" s="67">
        <f>'[1]BLU PENDIDIKAN'!E46</f>
        <v>0</v>
      </c>
      <c r="F20" s="67">
        <f t="shared" si="2"/>
        <v>600000</v>
      </c>
      <c r="G20" s="67">
        <f t="shared" si="3"/>
        <v>0</v>
      </c>
      <c r="H20" s="92">
        <f t="shared" si="4"/>
        <v>100</v>
      </c>
    </row>
    <row r="21" spans="1:8" ht="15" x14ac:dyDescent="0.25">
      <c r="A21" s="73" t="s">
        <v>114</v>
      </c>
      <c r="B21" s="74" t="s">
        <v>115</v>
      </c>
      <c r="C21" s="63"/>
      <c r="D21" s="67"/>
      <c r="E21" s="67"/>
      <c r="F21" s="67"/>
      <c r="G21" s="67"/>
      <c r="H21" s="92"/>
    </row>
    <row r="22" spans="1:8" x14ac:dyDescent="0.2">
      <c r="A22" s="56" t="s">
        <v>44</v>
      </c>
      <c r="B22" s="57" t="s">
        <v>81</v>
      </c>
      <c r="C22" s="69">
        <f>'[1]BLU PENDIDIKAN'!C49+'[1]BLU PENDIDIKAN'!C50</f>
        <v>20400000</v>
      </c>
      <c r="D22" s="67">
        <f>'[1]BLU PENDIDIKAN'!D49+'[1]BLU PENDIDIKAN'!D50</f>
        <v>14550000</v>
      </c>
      <c r="E22" s="67">
        <f>'[1]BLU PENDIDIKAN'!E49+'[1]BLU PENDIDIKAN'!E50</f>
        <v>0</v>
      </c>
      <c r="F22" s="67">
        <f t="shared" ref="F22:F24" si="5">D22+E22</f>
        <v>14550000</v>
      </c>
      <c r="G22" s="67">
        <f t="shared" ref="G22:G24" si="6">C22-F22</f>
        <v>5850000</v>
      </c>
      <c r="H22" s="92">
        <f t="shared" ref="H22:H24" si="7">F22/C22*100</f>
        <v>71.32352941176471</v>
      </c>
    </row>
    <row r="23" spans="1:8" x14ac:dyDescent="0.2">
      <c r="A23" s="46" t="s">
        <v>111</v>
      </c>
      <c r="B23" s="66" t="s">
        <v>112</v>
      </c>
      <c r="C23" s="69">
        <f>'[1]BLU PENDIDIKAN'!C52+'[1]BLU PENDIDIKAN'!C53</f>
        <v>1100000</v>
      </c>
      <c r="D23" s="67">
        <f>'[1]BLU PENDIDIKAN'!D52+'[1]BLU PENDIDIKAN'!D53</f>
        <v>1000000</v>
      </c>
      <c r="E23" s="67">
        <f>'[1]BLU PENDIDIKAN'!E52+'[1]BLU PENDIDIKAN'!E53</f>
        <v>0</v>
      </c>
      <c r="F23" s="67">
        <f t="shared" si="5"/>
        <v>1000000</v>
      </c>
      <c r="G23" s="67">
        <f t="shared" si="6"/>
        <v>100000</v>
      </c>
      <c r="H23" s="92">
        <f t="shared" si="7"/>
        <v>90.909090909090907</v>
      </c>
    </row>
    <row r="24" spans="1:8" x14ac:dyDescent="0.2">
      <c r="A24" s="70" t="s">
        <v>54</v>
      </c>
      <c r="B24" s="66" t="s">
        <v>120</v>
      </c>
      <c r="C24" s="69">
        <f>'[1]BLU PENDIDIKAN'!C55</f>
        <v>28350000</v>
      </c>
      <c r="D24" s="67">
        <f>'[1]BLU PENDIDIKAN'!D55</f>
        <v>21350000</v>
      </c>
      <c r="E24" s="67">
        <f>'[1]BLU PENDIDIKAN'!E55</f>
        <v>3500000</v>
      </c>
      <c r="F24" s="67">
        <f t="shared" si="5"/>
        <v>24850000</v>
      </c>
      <c r="G24" s="67">
        <f t="shared" si="6"/>
        <v>3500000</v>
      </c>
      <c r="H24" s="92">
        <f t="shared" si="7"/>
        <v>87.654320987654316</v>
      </c>
    </row>
    <row r="25" spans="1:8" ht="15" x14ac:dyDescent="0.25">
      <c r="A25" s="73" t="s">
        <v>122</v>
      </c>
      <c r="B25" s="74" t="s">
        <v>123</v>
      </c>
      <c r="C25" s="63"/>
      <c r="D25" s="67"/>
      <c r="E25" s="67"/>
      <c r="F25" s="67"/>
      <c r="G25" s="67"/>
      <c r="H25" s="92"/>
    </row>
    <row r="26" spans="1:8" ht="15" x14ac:dyDescent="0.25">
      <c r="A26" s="56" t="s">
        <v>44</v>
      </c>
      <c r="B26" s="57" t="s">
        <v>81</v>
      </c>
      <c r="C26" s="63">
        <f>'[1]BLU PENDIDIKAN'!C58+'[1]BLU PENDIDIKAN'!C59</f>
        <v>15000000</v>
      </c>
      <c r="D26" s="67">
        <f>'[1]BLU PENDIDIKAN'!D58+'[1]BLU PENDIDIKAN'!D59</f>
        <v>13150000</v>
      </c>
      <c r="E26" s="67">
        <f>'[1]BLU PENDIDIKAN'!E58+'[1]BLU PENDIDIKAN'!E59</f>
        <v>400000</v>
      </c>
      <c r="F26" s="67">
        <f t="shared" ref="F26:F28" si="8">D26+E26</f>
        <v>13550000</v>
      </c>
      <c r="G26" s="67">
        <f t="shared" ref="G26:G28" si="9">C26-F26</f>
        <v>1450000</v>
      </c>
      <c r="H26" s="92">
        <f t="shared" ref="H26:H28" si="10">F26/C26*100</f>
        <v>90.333333333333329</v>
      </c>
    </row>
    <row r="27" spans="1:8" ht="15" x14ac:dyDescent="0.25">
      <c r="A27" s="46" t="s">
        <v>111</v>
      </c>
      <c r="B27" s="66" t="s">
        <v>112</v>
      </c>
      <c r="C27" s="63">
        <f>'[1]BLU PENDIDIKAN'!C61+'[1]BLU PENDIDIKAN'!C62</f>
        <v>1050000</v>
      </c>
      <c r="D27" s="67">
        <f>'[1]BLU PENDIDIKAN'!D61+'[1]BLU PENDIDIKAN'!D62</f>
        <v>900000</v>
      </c>
      <c r="E27" s="67">
        <f>'[1]BLU PENDIDIKAN'!E61+'[1]BLU PENDIDIKAN'!E62</f>
        <v>0</v>
      </c>
      <c r="F27" s="67">
        <f t="shared" si="8"/>
        <v>900000</v>
      </c>
      <c r="G27" s="67">
        <f t="shared" si="9"/>
        <v>150000</v>
      </c>
      <c r="H27" s="92">
        <f t="shared" si="10"/>
        <v>85.714285714285708</v>
      </c>
    </row>
    <row r="28" spans="1:8" ht="15" x14ac:dyDescent="0.25">
      <c r="A28" s="70" t="s">
        <v>54</v>
      </c>
      <c r="B28" s="66" t="s">
        <v>120</v>
      </c>
      <c r="C28" s="63">
        <f>'[1]BLU PENDIDIKAN'!C64</f>
        <v>20880000</v>
      </c>
      <c r="D28" s="67">
        <f>'[1]BLU PENDIDIKAN'!D64</f>
        <v>16050000</v>
      </c>
      <c r="E28" s="67">
        <f>'[1]BLU PENDIDIKAN'!E64</f>
        <v>2600000</v>
      </c>
      <c r="F28" s="67">
        <f t="shared" si="8"/>
        <v>18650000</v>
      </c>
      <c r="G28" s="67">
        <f t="shared" si="9"/>
        <v>2230000</v>
      </c>
      <c r="H28" s="92">
        <f t="shared" si="10"/>
        <v>89.319923371647519</v>
      </c>
    </row>
    <row r="29" spans="1:8" ht="15" x14ac:dyDescent="0.25">
      <c r="A29" s="73" t="s">
        <v>124</v>
      </c>
      <c r="B29" s="74" t="s">
        <v>125</v>
      </c>
      <c r="C29" s="63"/>
      <c r="D29" s="67"/>
      <c r="E29" s="67"/>
      <c r="F29" s="67"/>
      <c r="G29" s="67"/>
      <c r="H29" s="92"/>
    </row>
    <row r="30" spans="1:8" ht="15" x14ac:dyDescent="0.25">
      <c r="A30" s="70" t="s">
        <v>54</v>
      </c>
      <c r="B30" s="66" t="s">
        <v>120</v>
      </c>
      <c r="C30" s="63">
        <f>'[1]BLU PENDIDIKAN'!C67</f>
        <v>330000</v>
      </c>
      <c r="D30" s="67">
        <f>'[1]BLU PENDIDIKAN'!D67</f>
        <v>330000</v>
      </c>
      <c r="E30" s="67">
        <f>'[1]BLU PENDIDIKAN'!E67</f>
        <v>0</v>
      </c>
      <c r="F30" s="67">
        <f t="shared" ref="F30" si="11">D30+E30</f>
        <v>330000</v>
      </c>
      <c r="G30" s="67">
        <f t="shared" ref="G30" si="12">C30-F30</f>
        <v>0</v>
      </c>
      <c r="H30" s="92">
        <f t="shared" ref="H30" si="13">F30/C30*100</f>
        <v>100</v>
      </c>
    </row>
    <row r="31" spans="1:8" ht="15" x14ac:dyDescent="0.25">
      <c r="A31" s="53" t="s">
        <v>126</v>
      </c>
      <c r="B31" s="54" t="s">
        <v>127</v>
      </c>
      <c r="C31" s="63"/>
      <c r="D31" s="67"/>
      <c r="E31" s="67"/>
      <c r="F31" s="67"/>
      <c r="G31" s="67"/>
      <c r="H31" s="92"/>
    </row>
    <row r="32" spans="1:8" ht="15" x14ac:dyDescent="0.25">
      <c r="A32" s="73" t="s">
        <v>114</v>
      </c>
      <c r="B32" s="74" t="s">
        <v>115</v>
      </c>
      <c r="C32" s="63"/>
      <c r="D32" s="67"/>
      <c r="E32" s="67"/>
      <c r="F32" s="67"/>
      <c r="G32" s="67"/>
      <c r="H32" s="92"/>
    </row>
    <row r="33" spans="1:9" x14ac:dyDescent="0.2">
      <c r="A33" s="46" t="s">
        <v>111</v>
      </c>
      <c r="B33" s="66" t="s">
        <v>112</v>
      </c>
      <c r="C33" s="69">
        <f>'[1]BLU PENDIDIKAN'!C71+'[1]BLU PENDIDIKAN'!C72+'[1]BLU PENDIDIKAN'!C73</f>
        <v>7800000</v>
      </c>
      <c r="D33" s="67">
        <f>'[1]BLU PENDIDIKAN'!D71+'[1]BLU PENDIDIKAN'!D72+'[1]BLU PENDIDIKAN'!D73</f>
        <v>6950000</v>
      </c>
      <c r="E33" s="67">
        <f>'[1]BLU PENDIDIKAN'!E71+'[1]BLU PENDIDIKAN'!E72+'[1]BLU PENDIDIKAN'!E73</f>
        <v>0</v>
      </c>
      <c r="F33" s="67">
        <f t="shared" ref="F33:F34" si="14">D33+E33</f>
        <v>6950000</v>
      </c>
      <c r="G33" s="67">
        <f t="shared" ref="G33:G34" si="15">C33-F33</f>
        <v>850000</v>
      </c>
      <c r="H33" s="92">
        <f t="shared" ref="H33:H34" si="16">F33/C33*100</f>
        <v>89.102564102564102</v>
      </c>
    </row>
    <row r="34" spans="1:9" x14ac:dyDescent="0.2">
      <c r="A34" s="46" t="s">
        <v>54</v>
      </c>
      <c r="B34" s="66" t="s">
        <v>120</v>
      </c>
      <c r="C34" s="69">
        <f>'[1]BLU PENDIDIKAN'!C75+'[1]BLU PENDIDIKAN'!C76</f>
        <v>38250000</v>
      </c>
      <c r="D34" s="67">
        <f>'[1]BLU PENDIDIKAN'!D75+'[1]BLU PENDIDIKAN'!D76</f>
        <v>37028000</v>
      </c>
      <c r="E34" s="67">
        <f>'[1]BLU PENDIDIKAN'!E75+'[1]BLU PENDIDIKAN'!E76</f>
        <v>0</v>
      </c>
      <c r="F34" s="67">
        <f t="shared" si="14"/>
        <v>37028000</v>
      </c>
      <c r="G34" s="67">
        <f t="shared" si="15"/>
        <v>1222000</v>
      </c>
      <c r="H34" s="92">
        <f t="shared" si="16"/>
        <v>96.805228758169932</v>
      </c>
    </row>
    <row r="35" spans="1:9" ht="15" x14ac:dyDescent="0.25">
      <c r="A35" s="73" t="s">
        <v>122</v>
      </c>
      <c r="B35" s="74" t="s">
        <v>123</v>
      </c>
      <c r="C35" s="63"/>
      <c r="D35" s="67"/>
      <c r="E35" s="67"/>
      <c r="F35" s="67"/>
      <c r="G35" s="67"/>
      <c r="H35" s="92"/>
    </row>
    <row r="36" spans="1:9" ht="15" x14ac:dyDescent="0.25">
      <c r="A36" s="46" t="s">
        <v>111</v>
      </c>
      <c r="B36" s="66" t="s">
        <v>112</v>
      </c>
      <c r="C36" s="63">
        <f>'[1]BLU PENDIDIKAN'!C79+'[1]BLU PENDIDIKAN'!C80+'[1]BLU PENDIDIKAN'!C81+'[1]BLU PENDIDIKAN'!C82</f>
        <v>4700000</v>
      </c>
      <c r="D36" s="67">
        <f>'[1]BLU PENDIDIKAN'!D79+'[1]BLU PENDIDIKAN'!D80+'[1]BLU PENDIDIKAN'!D81+'[1]BLU PENDIDIKAN'!D82</f>
        <v>4265000</v>
      </c>
      <c r="E36" s="67">
        <f>'[1]BLU PENDIDIKAN'!E79+'[1]BLU PENDIDIKAN'!E80+'[1]BLU PENDIDIKAN'!E81+'[1]BLU PENDIDIKAN'!E82</f>
        <v>0</v>
      </c>
      <c r="F36" s="67">
        <f t="shared" ref="F36:F37" si="17">D36+E36</f>
        <v>4265000</v>
      </c>
      <c r="G36" s="67">
        <f t="shared" ref="G36:G37" si="18">C36-F36</f>
        <v>435000</v>
      </c>
      <c r="H36" s="92">
        <f t="shared" ref="H36:H37" si="19">F36/C36*100</f>
        <v>90.744680851063833</v>
      </c>
    </row>
    <row r="37" spans="1:9" ht="15" x14ac:dyDescent="0.25">
      <c r="A37" s="46" t="s">
        <v>54</v>
      </c>
      <c r="B37" s="66" t="s">
        <v>120</v>
      </c>
      <c r="C37" s="63">
        <f>'[1]BLU PENDIDIKAN'!C84</f>
        <v>1750000</v>
      </c>
      <c r="D37" s="67">
        <f>'[1]BLU PENDIDIKAN'!D84</f>
        <v>1575000</v>
      </c>
      <c r="E37" s="67">
        <f>'[1]BLU PENDIDIKAN'!E84</f>
        <v>0</v>
      </c>
      <c r="F37" s="67">
        <f t="shared" si="17"/>
        <v>1575000</v>
      </c>
      <c r="G37" s="67">
        <f t="shared" si="18"/>
        <v>175000</v>
      </c>
      <c r="H37" s="92">
        <f t="shared" si="19"/>
        <v>90</v>
      </c>
    </row>
    <row r="38" spans="1:9" ht="15" x14ac:dyDescent="0.25">
      <c r="A38" s="64"/>
      <c r="B38" s="62"/>
      <c r="C38" s="75"/>
      <c r="D38" s="67"/>
      <c r="E38" s="67"/>
      <c r="F38" s="67"/>
      <c r="G38" s="67"/>
      <c r="H38" s="92"/>
      <c r="I38" s="45"/>
    </row>
    <row r="39" spans="1:9" ht="15" x14ac:dyDescent="0.25">
      <c r="A39" s="53" t="s">
        <v>134</v>
      </c>
      <c r="B39" s="54" t="s">
        <v>135</v>
      </c>
      <c r="C39" s="75"/>
      <c r="D39" s="67"/>
      <c r="E39" s="67"/>
      <c r="F39" s="67"/>
      <c r="G39" s="67"/>
      <c r="H39" s="92"/>
    </row>
    <row r="40" spans="1:9" ht="15" x14ac:dyDescent="0.25">
      <c r="A40" s="73" t="s">
        <v>114</v>
      </c>
      <c r="B40" s="74" t="s">
        <v>115</v>
      </c>
      <c r="C40" s="75"/>
      <c r="D40" s="67"/>
      <c r="E40" s="67"/>
      <c r="F40" s="67"/>
      <c r="G40" s="67"/>
      <c r="H40" s="92"/>
    </row>
    <row r="41" spans="1:9" x14ac:dyDescent="0.2">
      <c r="A41" s="70" t="s">
        <v>44</v>
      </c>
      <c r="B41" s="66" t="s">
        <v>81</v>
      </c>
      <c r="C41" s="93">
        <f>'[1]BLU PENDIDIKAN'!C88+'[1]BLU PENDIDIKAN'!C89</f>
        <v>7400000</v>
      </c>
      <c r="D41" s="67">
        <f>'[1]BLU PENDIDIKAN'!D88+'[1]BLU PENDIDIKAN'!D89</f>
        <v>6680000</v>
      </c>
      <c r="E41" s="67">
        <f>'[1]BLU PENDIDIKAN'!E88+'[1]BLU PENDIDIKAN'!E89</f>
        <v>0</v>
      </c>
      <c r="F41" s="67">
        <f t="shared" ref="F41:F42" si="20">D41+E41</f>
        <v>6680000</v>
      </c>
      <c r="G41" s="67">
        <f t="shared" ref="G41:G42" si="21">C41-F41</f>
        <v>720000</v>
      </c>
      <c r="H41" s="92">
        <f t="shared" ref="H41:H42" si="22">F41/C41*100</f>
        <v>90.270270270270274</v>
      </c>
    </row>
    <row r="42" spans="1:9" x14ac:dyDescent="0.2">
      <c r="A42" s="46" t="s">
        <v>54</v>
      </c>
      <c r="B42" s="66" t="s">
        <v>120</v>
      </c>
      <c r="C42" s="93">
        <f>'[1]BLU PENDIDIKAN'!C91</f>
        <v>4026000</v>
      </c>
      <c r="D42" s="67">
        <f>'[1]BLU PENDIDIKAN'!D91</f>
        <v>4026000</v>
      </c>
      <c r="E42" s="67">
        <f>'[1]BLU PENDIDIKAN'!E91</f>
        <v>0</v>
      </c>
      <c r="F42" s="67">
        <f t="shared" si="20"/>
        <v>4026000</v>
      </c>
      <c r="G42" s="67">
        <f t="shared" si="21"/>
        <v>0</v>
      </c>
      <c r="H42" s="92">
        <f t="shared" si="22"/>
        <v>100</v>
      </c>
    </row>
    <row r="43" spans="1:9" ht="15" x14ac:dyDescent="0.25">
      <c r="A43" s="73" t="s">
        <v>122</v>
      </c>
      <c r="B43" s="74" t="s">
        <v>123</v>
      </c>
      <c r="C43" s="75"/>
      <c r="D43" s="67"/>
      <c r="E43" s="67"/>
      <c r="F43" s="67"/>
      <c r="G43" s="67"/>
      <c r="H43" s="92"/>
    </row>
    <row r="44" spans="1:9" x14ac:dyDescent="0.2">
      <c r="A44" s="70" t="s">
        <v>44</v>
      </c>
      <c r="B44" s="66" t="s">
        <v>81</v>
      </c>
      <c r="C44" s="93">
        <f>'[1]BLU PENDIDIKAN'!C94+'[1]BLU PENDIDIKAN'!C95</f>
        <v>6300000</v>
      </c>
      <c r="D44" s="67">
        <f>'[1]BLU PENDIDIKAN'!D94+'[1]BLU PENDIDIKAN'!D95</f>
        <v>6000000</v>
      </c>
      <c r="E44" s="67">
        <f>'[1]BLU PENDIDIKAN'!E94+'[1]BLU PENDIDIKAN'!E95</f>
        <v>0</v>
      </c>
      <c r="F44" s="67">
        <f t="shared" ref="F44:F45" si="23">D44+E44</f>
        <v>6000000</v>
      </c>
      <c r="G44" s="67">
        <f t="shared" ref="G44:G45" si="24">C44-F44</f>
        <v>300000</v>
      </c>
      <c r="H44" s="92">
        <f t="shared" ref="H44:H45" si="25">F44/C44*100</f>
        <v>95.238095238095227</v>
      </c>
    </row>
    <row r="45" spans="1:9" x14ac:dyDescent="0.2">
      <c r="A45" s="46" t="s">
        <v>54</v>
      </c>
      <c r="B45" s="66" t="s">
        <v>120</v>
      </c>
      <c r="C45" s="93">
        <f>'[1]BLU PENDIDIKAN'!C97</f>
        <v>2376000</v>
      </c>
      <c r="D45" s="67">
        <f>'[1]BLU PENDIDIKAN'!D97</f>
        <v>2368000</v>
      </c>
      <c r="E45" s="67">
        <f>'[1]BLU PENDIDIKAN'!E97</f>
        <v>0</v>
      </c>
      <c r="F45" s="67">
        <f t="shared" si="23"/>
        <v>2368000</v>
      </c>
      <c r="G45" s="67">
        <f t="shared" si="24"/>
        <v>8000</v>
      </c>
      <c r="H45" s="92">
        <f t="shared" si="25"/>
        <v>99.663299663299668</v>
      </c>
    </row>
    <row r="46" spans="1:9" ht="15" x14ac:dyDescent="0.25">
      <c r="A46" s="73" t="s">
        <v>124</v>
      </c>
      <c r="B46" s="74" t="s">
        <v>139</v>
      </c>
      <c r="C46" s="75"/>
      <c r="D46" s="67"/>
      <c r="E46" s="67"/>
      <c r="F46" s="67"/>
      <c r="G46" s="67"/>
      <c r="H46" s="92"/>
    </row>
    <row r="47" spans="1:9" ht="15" x14ac:dyDescent="0.25">
      <c r="A47" s="46" t="s">
        <v>54</v>
      </c>
      <c r="B47" s="66" t="s">
        <v>120</v>
      </c>
      <c r="C47" s="75">
        <f>'[1]BLU PENDIDIKAN'!C100</f>
        <v>132000</v>
      </c>
      <c r="D47" s="67">
        <f>'[1]BLU PENDIDIKAN'!D100</f>
        <v>132000</v>
      </c>
      <c r="E47" s="67">
        <f>'[1]BLU PENDIDIKAN'!E100</f>
        <v>0</v>
      </c>
      <c r="F47" s="67">
        <f t="shared" ref="F47" si="26">D47+E47</f>
        <v>132000</v>
      </c>
      <c r="G47" s="67">
        <f t="shared" ref="G47" si="27">C47-F47</f>
        <v>0</v>
      </c>
      <c r="H47" s="92">
        <f t="shared" ref="H47" si="28">F47/C47*100</f>
        <v>100</v>
      </c>
    </row>
    <row r="48" spans="1:9" ht="15" x14ac:dyDescent="0.25">
      <c r="A48" s="46"/>
      <c r="B48" s="47"/>
      <c r="C48" s="77"/>
      <c r="D48" s="49"/>
      <c r="E48" s="49"/>
      <c r="F48" s="49"/>
      <c r="G48" s="49"/>
      <c r="H48" s="50"/>
    </row>
    <row r="49" spans="1:11" x14ac:dyDescent="0.2">
      <c r="A49" s="77"/>
      <c r="B49" s="78" t="s">
        <v>140</v>
      </c>
      <c r="C49" s="79">
        <f>SUM(C6:C48)</f>
        <v>1629270000</v>
      </c>
      <c r="D49" s="79">
        <f>SUM(D6:D48)</f>
        <v>1419622000</v>
      </c>
      <c r="E49" s="79">
        <f>SUM(E6:E48)</f>
        <v>90110000</v>
      </c>
      <c r="F49" s="79">
        <f>SUM(F6:F48)</f>
        <v>1509732000</v>
      </c>
      <c r="G49" s="79">
        <f>SUM(G6:G48)</f>
        <v>119538000</v>
      </c>
      <c r="H49" s="60">
        <f t="shared" ref="H49" si="29">F49/C49*100</f>
        <v>92.663094514721308</v>
      </c>
    </row>
    <row r="50" spans="1:11" x14ac:dyDescent="0.2">
      <c r="A50" s="80"/>
    </row>
    <row r="51" spans="1:11" x14ac:dyDescent="0.2">
      <c r="B51" s="81" t="s">
        <v>141</v>
      </c>
      <c r="C51" s="82" t="e">
        <f>#REF!+#REF!+#REF!</f>
        <v>#REF!</v>
      </c>
      <c r="D51" s="83"/>
      <c r="E51" s="84" t="s">
        <v>142</v>
      </c>
    </row>
    <row r="52" spans="1:11" x14ac:dyDescent="0.2">
      <c r="B52" s="85"/>
      <c r="C52" s="86" t="e">
        <f>SUM(#REF!)</f>
        <v>#REF!</v>
      </c>
      <c r="D52" s="83"/>
      <c r="E52" s="43" t="s">
        <v>143</v>
      </c>
    </row>
    <row r="53" spans="1:11" ht="15" x14ac:dyDescent="0.25">
      <c r="B53" s="83"/>
      <c r="C53" s="86" t="e">
        <f>C51+C52</f>
        <v>#REF!</v>
      </c>
      <c r="D53" s="84"/>
      <c r="F53" s="68"/>
      <c r="G53" s="45"/>
    </row>
    <row r="54" spans="1:11" ht="15" x14ac:dyDescent="0.25">
      <c r="B54" s="45"/>
      <c r="C54" s="83"/>
      <c r="D54" s="84"/>
      <c r="F54" s="68"/>
    </row>
    <row r="55" spans="1:11" x14ac:dyDescent="0.2">
      <c r="B55" s="45"/>
      <c r="C55" s="83">
        <f>1629270000-C49</f>
        <v>0</v>
      </c>
      <c r="D55" s="84"/>
    </row>
    <row r="56" spans="1:11" x14ac:dyDescent="0.2">
      <c r="B56" s="45">
        <f>'[1]BLU PENDIDIKAN'!D101-'BLU UTK POLTEK'!D49</f>
        <v>0</v>
      </c>
      <c r="E56" s="87" t="s">
        <v>144</v>
      </c>
    </row>
    <row r="57" spans="1:11" x14ac:dyDescent="0.2">
      <c r="E57" s="84" t="s">
        <v>145</v>
      </c>
      <c r="K57" s="45"/>
    </row>
    <row r="58" spans="1:11" x14ac:dyDescent="0.2">
      <c r="C58" s="45"/>
      <c r="E58" s="84"/>
    </row>
    <row r="59" spans="1:11" x14ac:dyDescent="0.2">
      <c r="B59" s="45"/>
    </row>
    <row r="60" spans="1:11" ht="15" x14ac:dyDescent="0.25">
      <c r="B60" s="88"/>
      <c r="C60" s="45"/>
      <c r="F60" s="45"/>
    </row>
    <row r="61" spans="1:11" x14ac:dyDescent="0.2">
      <c r="B61" s="45"/>
    </row>
    <row r="62" spans="1:11" x14ac:dyDescent="0.2">
      <c r="B62" s="45"/>
    </row>
    <row r="63" spans="1:11" x14ac:dyDescent="0.2">
      <c r="B63" s="45"/>
      <c r="C63" s="45"/>
      <c r="F63" s="45"/>
      <c r="G63" s="45"/>
    </row>
    <row r="64" spans="1:11" x14ac:dyDescent="0.2">
      <c r="B64" s="45"/>
      <c r="C64" s="45"/>
    </row>
    <row r="65" spans="2:2" x14ac:dyDescent="0.2">
      <c r="B65" s="45"/>
    </row>
    <row r="66" spans="2:2" ht="15" x14ac:dyDescent="0.25">
      <c r="B66" s="89"/>
    </row>
    <row r="67" spans="2:2" x14ac:dyDescent="0.2">
      <c r="B67" s="90"/>
    </row>
    <row r="69" spans="2:2" ht="15" x14ac:dyDescent="0.25">
      <c r="B69" s="68"/>
    </row>
  </sheetData>
  <mergeCells count="9">
    <mergeCell ref="H4:H5"/>
    <mergeCell ref="A1:G1"/>
    <mergeCell ref="A2:G2"/>
    <mergeCell ref="A4:A5"/>
    <mergeCell ref="B4:B5"/>
    <mergeCell ref="C4:C5"/>
    <mergeCell ref="D4:E4"/>
    <mergeCell ref="F4:F5"/>
    <mergeCell ref="G4:G5"/>
  </mergeCells>
  <printOptions horizontalCentered="1"/>
  <pageMargins left="0.15748031496062992" right="0.15748031496062992" top="0.43307086614173229" bottom="1.28" header="0.35433070866141736" footer="0.6692913385826772"/>
  <pageSetup paperSize="5" scale="85" orientation="landscape" horizontalDpi="4294967293"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I21" sqref="I21"/>
    </sheetView>
  </sheetViews>
  <sheetFormatPr defaultRowHeight="15" x14ac:dyDescent="0.25"/>
  <cols>
    <col min="1" max="1" width="10.5703125" bestFit="1" customWidth="1"/>
    <col min="6" max="6" width="10" bestFit="1" customWidth="1"/>
  </cols>
  <sheetData>
    <row r="1" spans="1:1" x14ac:dyDescent="0.25">
      <c r="A1" s="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I25" sqref="I2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5034.501.006.051.D.537112</vt:lpstr>
      <vt:lpstr>5034.501.006.051.D.525121</vt:lpstr>
      <vt:lpstr>5034.501.006.052.DA.525119</vt:lpstr>
      <vt:lpstr>5034.501.006.052.DB.525113</vt:lpstr>
      <vt:lpstr>5034.501.006.052.DB.525119</vt:lpstr>
      <vt:lpstr>BLU PENDIDIKAN</vt:lpstr>
      <vt:lpstr>BLU UTK POLTEK</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HP</cp:lastModifiedBy>
  <cp:lastPrinted>2020-11-05T02:46:57Z</cp:lastPrinted>
  <dcterms:created xsi:type="dcterms:W3CDTF">2020-07-03T01:58:02Z</dcterms:created>
  <dcterms:modified xsi:type="dcterms:W3CDTF">2020-11-05T02:47:25Z</dcterms:modified>
</cp:coreProperties>
</file>