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3cad2308e1def88c/Documents/"/>
    </mc:Choice>
  </mc:AlternateContent>
  <xr:revisionPtr revIDLastSave="522" documentId="8_{C7D4659F-9649-4669-AF77-DCEC2AC7CC57}" xr6:coauthVersionLast="47" xr6:coauthVersionMax="47" xr10:uidLastSave="{A4BF0394-B38E-403F-993E-A65D02C3BDE1}"/>
  <bookViews>
    <workbookView xWindow="-120" yWindow="-120" windowWidth="29040" windowHeight="15720" xr2:uid="{A1286B9D-A1EB-4E96-87E9-941B542AD4C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U5" i="1"/>
  <c r="U6" i="1"/>
  <c r="U7" i="1"/>
  <c r="U8" i="1"/>
  <c r="W4" i="1" s="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H39" i="1"/>
  <c r="H55" i="1"/>
  <c r="I55" i="1" s="1"/>
  <c r="K55" i="1"/>
  <c r="Q55" i="1" s="1"/>
  <c r="L55" i="1"/>
  <c r="R55" i="1"/>
  <c r="H54" i="1"/>
  <c r="I54" i="1" s="1"/>
  <c r="K54" i="1"/>
  <c r="Q54" i="1" s="1"/>
  <c r="L54" i="1"/>
  <c r="R54" i="1" s="1"/>
  <c r="H53" i="1"/>
  <c r="J53" i="1" s="1"/>
  <c r="P53" i="1" s="1"/>
  <c r="S53" i="1" s="1"/>
  <c r="K53" i="1"/>
  <c r="Q53" i="1" s="1"/>
  <c r="L53" i="1"/>
  <c r="N53" i="1" s="1"/>
  <c r="H52" i="1"/>
  <c r="I52" i="1" s="1"/>
  <c r="K52" i="1"/>
  <c r="L52" i="1"/>
  <c r="R52" i="1" s="1"/>
  <c r="H51" i="1"/>
  <c r="I51" i="1" s="1"/>
  <c r="K51" i="1"/>
  <c r="Q51" i="1" s="1"/>
  <c r="L51" i="1"/>
  <c r="H50" i="1"/>
  <c r="I50" i="1" s="1"/>
  <c r="K50" i="1"/>
  <c r="Q50" i="1" s="1"/>
  <c r="L50" i="1"/>
  <c r="R50" i="1" s="1"/>
  <c r="H49" i="1"/>
  <c r="J49" i="1" s="1"/>
  <c r="P49" i="1" s="1"/>
  <c r="S49" i="1" s="1"/>
  <c r="I49" i="1"/>
  <c r="K49" i="1"/>
  <c r="Q49" i="1" s="1"/>
  <c r="L49" i="1"/>
  <c r="R49" i="1" s="1"/>
  <c r="H48" i="1"/>
  <c r="I48" i="1" s="1"/>
  <c r="K48" i="1"/>
  <c r="L48" i="1"/>
  <c r="R48" i="1" s="1"/>
  <c r="H47" i="1"/>
  <c r="I47" i="1" s="1"/>
  <c r="K47" i="1"/>
  <c r="Q47" i="1" s="1"/>
  <c r="L47" i="1"/>
  <c r="R47" i="1" s="1"/>
  <c r="H46" i="1"/>
  <c r="J46" i="1" s="1"/>
  <c r="P46" i="1" s="1"/>
  <c r="S46" i="1" s="1"/>
  <c r="K46" i="1"/>
  <c r="Q46" i="1" s="1"/>
  <c r="L46" i="1"/>
  <c r="R46" i="1" s="1"/>
  <c r="H45" i="1"/>
  <c r="I45" i="1" s="1"/>
  <c r="K45" i="1"/>
  <c r="Q45" i="1" s="1"/>
  <c r="L45" i="1"/>
  <c r="R45" i="1" s="1"/>
  <c r="H44" i="1"/>
  <c r="I44" i="1" s="1"/>
  <c r="K44" i="1"/>
  <c r="Q44" i="1" s="1"/>
  <c r="L44" i="1"/>
  <c r="H43" i="1"/>
  <c r="I43" i="1" s="1"/>
  <c r="K43" i="1"/>
  <c r="Q43" i="1" s="1"/>
  <c r="L43" i="1"/>
  <c r="R43" i="1"/>
  <c r="H42" i="1"/>
  <c r="I42" i="1" s="1"/>
  <c r="K42" i="1"/>
  <c r="Q42" i="1" s="1"/>
  <c r="L42" i="1"/>
  <c r="R42" i="1" s="1"/>
  <c r="H41" i="1"/>
  <c r="I41" i="1" s="1"/>
  <c r="K41" i="1"/>
  <c r="L41" i="1"/>
  <c r="R41" i="1" s="1"/>
  <c r="H40" i="1"/>
  <c r="I40" i="1" s="1"/>
  <c r="K40" i="1"/>
  <c r="Q40" i="1" s="1"/>
  <c r="L40" i="1"/>
  <c r="R40" i="1" s="1"/>
  <c r="I39" i="1"/>
  <c r="K39" i="1"/>
  <c r="Q39" i="1" s="1"/>
  <c r="L39" i="1"/>
  <c r="H38" i="1"/>
  <c r="I38" i="1" s="1"/>
  <c r="K38" i="1"/>
  <c r="Q38" i="1" s="1"/>
  <c r="L38" i="1"/>
  <c r="R38" i="1" s="1"/>
  <c r="H37" i="1"/>
  <c r="I37" i="1" s="1"/>
  <c r="K37" i="1"/>
  <c r="Q37" i="1" s="1"/>
  <c r="L37" i="1"/>
  <c r="R37" i="1" s="1"/>
  <c r="H36" i="1"/>
  <c r="I36" i="1" s="1"/>
  <c r="K36" i="1"/>
  <c r="Q36" i="1" s="1"/>
  <c r="L36" i="1"/>
  <c r="R36" i="1" s="1"/>
  <c r="H35" i="1"/>
  <c r="I35" i="1" s="1"/>
  <c r="K35" i="1"/>
  <c r="Q35" i="1" s="1"/>
  <c r="L35" i="1"/>
  <c r="R35" i="1" s="1"/>
  <c r="H34" i="1"/>
  <c r="I34" i="1" s="1"/>
  <c r="K34" i="1"/>
  <c r="L34" i="1"/>
  <c r="R34" i="1" s="1"/>
  <c r="H33" i="1"/>
  <c r="I33" i="1" s="1"/>
  <c r="K33" i="1"/>
  <c r="Q33" i="1" s="1"/>
  <c r="L33" i="1"/>
  <c r="R33" i="1" s="1"/>
  <c r="H32" i="1"/>
  <c r="I32" i="1" s="1"/>
  <c r="K32" i="1"/>
  <c r="L32" i="1"/>
  <c r="R32" i="1" s="1"/>
  <c r="H31" i="1"/>
  <c r="I31" i="1" s="1"/>
  <c r="K31" i="1"/>
  <c r="Q31" i="1" s="1"/>
  <c r="L31" i="1"/>
  <c r="R31" i="1" s="1"/>
  <c r="H30" i="1"/>
  <c r="I30" i="1" s="1"/>
  <c r="K30" i="1"/>
  <c r="L30" i="1"/>
  <c r="R30" i="1" s="1"/>
  <c r="H29" i="1"/>
  <c r="I29" i="1" s="1"/>
  <c r="K29" i="1"/>
  <c r="Q29" i="1" s="1"/>
  <c r="L29" i="1"/>
  <c r="R29" i="1" s="1"/>
  <c r="H28" i="1"/>
  <c r="I28" i="1" s="1"/>
  <c r="K28" i="1"/>
  <c r="Q28" i="1" s="1"/>
  <c r="L28" i="1"/>
  <c r="H27" i="1"/>
  <c r="I27" i="1" s="1"/>
  <c r="K27" i="1"/>
  <c r="Q27" i="1" s="1"/>
  <c r="L27" i="1"/>
  <c r="R27" i="1" s="1"/>
  <c r="H26" i="1"/>
  <c r="I26" i="1" s="1"/>
  <c r="K26" i="1"/>
  <c r="Q26" i="1" s="1"/>
  <c r="L26" i="1"/>
  <c r="R26" i="1" s="1"/>
  <c r="H25" i="1"/>
  <c r="I25" i="1" s="1"/>
  <c r="K25" i="1"/>
  <c r="Q25" i="1" s="1"/>
  <c r="L25" i="1"/>
  <c r="R25" i="1" s="1"/>
  <c r="H24" i="1"/>
  <c r="I24" i="1" s="1"/>
  <c r="K24" i="1"/>
  <c r="Q24" i="1" s="1"/>
  <c r="L24" i="1"/>
  <c r="R24" i="1" s="1"/>
  <c r="H23" i="1"/>
  <c r="I23" i="1" s="1"/>
  <c r="K23" i="1"/>
  <c r="L23" i="1"/>
  <c r="R23" i="1" s="1"/>
  <c r="H22" i="1"/>
  <c r="I22" i="1" s="1"/>
  <c r="K22" i="1"/>
  <c r="Q22" i="1" s="1"/>
  <c r="L22" i="1"/>
  <c r="R22" i="1" s="1"/>
  <c r="H21" i="1"/>
  <c r="I21" i="1" s="1"/>
  <c r="K21" i="1"/>
  <c r="Q21" i="1" s="1"/>
  <c r="L21" i="1"/>
  <c r="R21" i="1" s="1"/>
  <c r="H20" i="1"/>
  <c r="I20" i="1" s="1"/>
  <c r="K20" i="1"/>
  <c r="Q20" i="1" s="1"/>
  <c r="L20" i="1"/>
  <c r="R20" i="1" s="1"/>
  <c r="H19" i="1"/>
  <c r="I19" i="1" s="1"/>
  <c r="K19" i="1"/>
  <c r="Q19" i="1" s="1"/>
  <c r="L19" i="1"/>
  <c r="R19" i="1" s="1"/>
  <c r="H18" i="1"/>
  <c r="I18" i="1" s="1"/>
  <c r="K18" i="1"/>
  <c r="Q18" i="1" s="1"/>
  <c r="L18" i="1"/>
  <c r="H17" i="1"/>
  <c r="I17" i="1" s="1"/>
  <c r="K17" i="1"/>
  <c r="L17" i="1"/>
  <c r="R17" i="1" s="1"/>
  <c r="H16" i="1"/>
  <c r="J16" i="1" s="1"/>
  <c r="P16" i="1" s="1"/>
  <c r="S16" i="1" s="1"/>
  <c r="K16" i="1"/>
  <c r="Q16" i="1" s="1"/>
  <c r="L16" i="1"/>
  <c r="H15" i="1"/>
  <c r="J15" i="1" s="1"/>
  <c r="P15" i="1" s="1"/>
  <c r="S15" i="1" s="1"/>
  <c r="K15" i="1"/>
  <c r="Q15" i="1" s="1"/>
  <c r="L15" i="1"/>
  <c r="H14" i="1"/>
  <c r="I14" i="1" s="1"/>
  <c r="K14" i="1"/>
  <c r="Q14" i="1" s="1"/>
  <c r="L14" i="1"/>
  <c r="R14" i="1" s="1"/>
  <c r="H13" i="1"/>
  <c r="J13" i="1" s="1"/>
  <c r="P13" i="1" s="1"/>
  <c r="S13" i="1" s="1"/>
  <c r="K13" i="1"/>
  <c r="Q13" i="1" s="1"/>
  <c r="L13" i="1"/>
  <c r="H12" i="1"/>
  <c r="I12" i="1" s="1"/>
  <c r="K12" i="1"/>
  <c r="Q12" i="1" s="1"/>
  <c r="L12" i="1"/>
  <c r="N12" i="1" s="1"/>
  <c r="H11" i="1"/>
  <c r="I11" i="1" s="1"/>
  <c r="K11" i="1"/>
  <c r="Q11" i="1" s="1"/>
  <c r="L11" i="1"/>
  <c r="H10" i="1"/>
  <c r="I10" i="1" s="1"/>
  <c r="K10" i="1"/>
  <c r="Q10" i="1" s="1"/>
  <c r="L10" i="1"/>
  <c r="H9" i="1"/>
  <c r="I9" i="1" s="1"/>
  <c r="K9" i="1"/>
  <c r="Q9" i="1" s="1"/>
  <c r="L9" i="1"/>
  <c r="R9" i="1" s="1"/>
  <c r="H8" i="1"/>
  <c r="I8" i="1" s="1"/>
  <c r="K8" i="1"/>
  <c r="Q8" i="1" s="1"/>
  <c r="L8" i="1"/>
  <c r="H7" i="1"/>
  <c r="I7" i="1" s="1"/>
  <c r="K7" i="1"/>
  <c r="L7" i="1"/>
  <c r="R7" i="1" s="1"/>
  <c r="H6" i="1"/>
  <c r="I6" i="1" s="1"/>
  <c r="K6" i="1"/>
  <c r="Q6" i="1" s="1"/>
  <c r="L6" i="1"/>
  <c r="H5" i="1"/>
  <c r="J5" i="1" s="1"/>
  <c r="P5" i="1" s="1"/>
  <c r="S5" i="1" s="1"/>
  <c r="K5" i="1"/>
  <c r="Q5" i="1" s="1"/>
  <c r="L5" i="1"/>
  <c r="L4" i="1"/>
  <c r="R4" i="1" s="1"/>
  <c r="K4" i="1"/>
  <c r="Q4" i="1" s="1"/>
  <c r="H4" i="1"/>
  <c r="I4" i="1" s="1"/>
  <c r="N55" i="1" l="1"/>
  <c r="O55" i="1" s="1"/>
  <c r="O12" i="1"/>
  <c r="O32" i="1"/>
  <c r="O41" i="1"/>
  <c r="N51" i="1"/>
  <c r="O51" i="1" s="1"/>
  <c r="R51" i="1"/>
  <c r="J55" i="1"/>
  <c r="P55" i="1" s="1"/>
  <c r="S55" i="1" s="1"/>
  <c r="N54" i="1"/>
  <c r="O54" i="1" s="1"/>
  <c r="I53" i="1"/>
  <c r="O53" i="1" s="1"/>
  <c r="N52" i="1"/>
  <c r="O52" i="1" s="1"/>
  <c r="Q52" i="1"/>
  <c r="R53" i="1"/>
  <c r="J54" i="1"/>
  <c r="P54" i="1" s="1"/>
  <c r="S54" i="1" s="1"/>
  <c r="N47" i="1"/>
  <c r="O47" i="1" s="1"/>
  <c r="J52" i="1"/>
  <c r="P52" i="1" s="1"/>
  <c r="S52" i="1" s="1"/>
  <c r="J51" i="1"/>
  <c r="P51" i="1" s="1"/>
  <c r="S51" i="1" s="1"/>
  <c r="J50" i="1"/>
  <c r="P50" i="1" s="1"/>
  <c r="S50" i="1" s="1"/>
  <c r="N49" i="1"/>
  <c r="O49" i="1" s="1"/>
  <c r="N48" i="1"/>
  <c r="O48" i="1" s="1"/>
  <c r="N44" i="1"/>
  <c r="O44" i="1" s="1"/>
  <c r="N50" i="1"/>
  <c r="O50" i="1" s="1"/>
  <c r="N46" i="1"/>
  <c r="Q48" i="1"/>
  <c r="J48" i="1"/>
  <c r="P48" i="1" s="1"/>
  <c r="S48" i="1" s="1"/>
  <c r="N37" i="1"/>
  <c r="O37" i="1" s="1"/>
  <c r="J47" i="1"/>
  <c r="P47" i="1" s="1"/>
  <c r="S47" i="1" s="1"/>
  <c r="I46" i="1"/>
  <c r="J45" i="1"/>
  <c r="P45" i="1" s="1"/>
  <c r="S45" i="1" s="1"/>
  <c r="N39" i="1"/>
  <c r="O39" i="1" s="1"/>
  <c r="J44" i="1"/>
  <c r="P44" i="1" s="1"/>
  <c r="S44" i="1" s="1"/>
  <c r="N45" i="1"/>
  <c r="O45" i="1" s="1"/>
  <c r="N30" i="1"/>
  <c r="O30" i="1" s="1"/>
  <c r="N34" i="1"/>
  <c r="O34" i="1" s="1"/>
  <c r="R44" i="1"/>
  <c r="N41" i="1"/>
  <c r="N38" i="1"/>
  <c r="O38" i="1" s="1"/>
  <c r="N43" i="1"/>
  <c r="O43" i="1" s="1"/>
  <c r="J43" i="1"/>
  <c r="P43" i="1" s="1"/>
  <c r="S43" i="1" s="1"/>
  <c r="N42" i="1"/>
  <c r="O42" i="1" s="1"/>
  <c r="J42" i="1"/>
  <c r="P42" i="1" s="1"/>
  <c r="S42" i="1" s="1"/>
  <c r="Q41" i="1"/>
  <c r="Q34" i="1"/>
  <c r="N40" i="1"/>
  <c r="O40" i="1" s="1"/>
  <c r="J39" i="1"/>
  <c r="P39" i="1" s="1"/>
  <c r="S39" i="1" s="1"/>
  <c r="J41" i="1"/>
  <c r="P41" i="1" s="1"/>
  <c r="S41" i="1" s="1"/>
  <c r="N32" i="1"/>
  <c r="J40" i="1"/>
  <c r="P40" i="1" s="1"/>
  <c r="S40" i="1" s="1"/>
  <c r="R39" i="1"/>
  <c r="N36" i="1"/>
  <c r="O36" i="1" s="1"/>
  <c r="N27" i="1"/>
  <c r="O27" i="1" s="1"/>
  <c r="J38" i="1"/>
  <c r="P38" i="1" s="1"/>
  <c r="S38" i="1" s="1"/>
  <c r="Q30" i="1"/>
  <c r="N31" i="1"/>
  <c r="O31" i="1" s="1"/>
  <c r="J37" i="1"/>
  <c r="P37" i="1" s="1"/>
  <c r="S37" i="1" s="1"/>
  <c r="Q32" i="1"/>
  <c r="J36" i="1"/>
  <c r="P36" i="1" s="1"/>
  <c r="S36" i="1" s="1"/>
  <c r="N35" i="1"/>
  <c r="O35" i="1" s="1"/>
  <c r="J35" i="1"/>
  <c r="P35" i="1" s="1"/>
  <c r="S35" i="1" s="1"/>
  <c r="N33" i="1"/>
  <c r="O33" i="1" s="1"/>
  <c r="J34" i="1"/>
  <c r="P34" i="1" s="1"/>
  <c r="S34" i="1" s="1"/>
  <c r="J33" i="1"/>
  <c r="P33" i="1" s="1"/>
  <c r="S33" i="1" s="1"/>
  <c r="N18" i="1"/>
  <c r="O18" i="1" s="1"/>
  <c r="N28" i="1"/>
  <c r="O28" i="1" s="1"/>
  <c r="N23" i="1"/>
  <c r="O23" i="1" s="1"/>
  <c r="J32" i="1"/>
  <c r="P32" i="1" s="1"/>
  <c r="S32" i="1" s="1"/>
  <c r="N29" i="1"/>
  <c r="O29" i="1" s="1"/>
  <c r="J28" i="1"/>
  <c r="P28" i="1" s="1"/>
  <c r="S28" i="1" s="1"/>
  <c r="J31" i="1"/>
  <c r="P31" i="1" s="1"/>
  <c r="S31" i="1" s="1"/>
  <c r="J30" i="1"/>
  <c r="P30" i="1" s="1"/>
  <c r="S30" i="1" s="1"/>
  <c r="J29" i="1"/>
  <c r="P29" i="1" s="1"/>
  <c r="S29" i="1" s="1"/>
  <c r="R28" i="1"/>
  <c r="N5" i="1"/>
  <c r="Q23" i="1"/>
  <c r="N26" i="1"/>
  <c r="O26" i="1" s="1"/>
  <c r="N25" i="1"/>
  <c r="O25" i="1" s="1"/>
  <c r="N24" i="1"/>
  <c r="O24" i="1" s="1"/>
  <c r="J27" i="1"/>
  <c r="P27" i="1" s="1"/>
  <c r="S27" i="1" s="1"/>
  <c r="J26" i="1"/>
  <c r="P26" i="1" s="1"/>
  <c r="S26" i="1" s="1"/>
  <c r="N16" i="1"/>
  <c r="J25" i="1"/>
  <c r="P25" i="1" s="1"/>
  <c r="S25" i="1" s="1"/>
  <c r="N20" i="1"/>
  <c r="O20" i="1" s="1"/>
  <c r="N15" i="1"/>
  <c r="J24" i="1"/>
  <c r="P24" i="1" s="1"/>
  <c r="S24" i="1" s="1"/>
  <c r="N17" i="1"/>
  <c r="O17" i="1" s="1"/>
  <c r="N19" i="1"/>
  <c r="O19" i="1" s="1"/>
  <c r="N22" i="1"/>
  <c r="O22" i="1" s="1"/>
  <c r="N21" i="1"/>
  <c r="O21" i="1" s="1"/>
  <c r="J23" i="1"/>
  <c r="P23" i="1" s="1"/>
  <c r="S23" i="1" s="1"/>
  <c r="J22" i="1"/>
  <c r="P22" i="1" s="1"/>
  <c r="S22" i="1" s="1"/>
  <c r="J20" i="1"/>
  <c r="P20" i="1" s="1"/>
  <c r="S20" i="1" s="1"/>
  <c r="J21" i="1"/>
  <c r="P21" i="1" s="1"/>
  <c r="S21" i="1" s="1"/>
  <c r="I13" i="1"/>
  <c r="O13" i="1" s="1"/>
  <c r="J19" i="1"/>
  <c r="P19" i="1" s="1"/>
  <c r="S19" i="1" s="1"/>
  <c r="J18" i="1"/>
  <c r="P18" i="1" s="1"/>
  <c r="S18" i="1" s="1"/>
  <c r="Q17" i="1"/>
  <c r="I16" i="1"/>
  <c r="R18" i="1"/>
  <c r="N11" i="1"/>
  <c r="O11" i="1" s="1"/>
  <c r="I15" i="1"/>
  <c r="J8" i="1"/>
  <c r="P8" i="1" s="1"/>
  <c r="S8" i="1" s="1"/>
  <c r="J17" i="1"/>
  <c r="P17" i="1" s="1"/>
  <c r="S17" i="1" s="1"/>
  <c r="R16" i="1"/>
  <c r="N7" i="1"/>
  <c r="O7" i="1" s="1"/>
  <c r="R15" i="1"/>
  <c r="N14" i="1"/>
  <c r="O14" i="1" s="1"/>
  <c r="N13" i="1"/>
  <c r="R13" i="1"/>
  <c r="J14" i="1"/>
  <c r="P14" i="1" s="1"/>
  <c r="S14" i="1" s="1"/>
  <c r="J12" i="1"/>
  <c r="P12" i="1" s="1"/>
  <c r="S12" i="1" s="1"/>
  <c r="R12" i="1"/>
  <c r="N9" i="1"/>
  <c r="O9" i="1" s="1"/>
  <c r="J11" i="1"/>
  <c r="P11" i="1" s="1"/>
  <c r="S11" i="1" s="1"/>
  <c r="R11" i="1"/>
  <c r="J10" i="1"/>
  <c r="P10" i="1" s="1"/>
  <c r="S10" i="1" s="1"/>
  <c r="N10" i="1"/>
  <c r="O10" i="1" s="1"/>
  <c r="J9" i="1"/>
  <c r="P9" i="1" s="1"/>
  <c r="S9" i="1" s="1"/>
  <c r="N8" i="1"/>
  <c r="O8" i="1" s="1"/>
  <c r="N6" i="1"/>
  <c r="O6" i="1" s="1"/>
  <c r="R10" i="1"/>
  <c r="Q7" i="1"/>
  <c r="R8" i="1"/>
  <c r="J7" i="1"/>
  <c r="P7" i="1" s="1"/>
  <c r="S7" i="1" s="1"/>
  <c r="R6" i="1"/>
  <c r="J6" i="1"/>
  <c r="P6" i="1" s="1"/>
  <c r="S6" i="1" s="1"/>
  <c r="R5" i="1"/>
  <c r="I5" i="1"/>
  <c r="N4" i="1"/>
  <c r="O4" i="1" s="1"/>
  <c r="J4" i="1"/>
  <c r="P4" i="1" s="1"/>
  <c r="S4" i="1" s="1"/>
  <c r="O15" i="1" l="1"/>
  <c r="O5" i="1"/>
  <c r="O46" i="1"/>
  <c r="O16" i="1"/>
</calcChain>
</file>

<file path=xl/sharedStrings.xml><?xml version="1.0" encoding="utf-8"?>
<sst xmlns="http://schemas.openxmlformats.org/spreadsheetml/2006/main" count="126" uniqueCount="39">
  <si>
    <t>Information: 
qVal is the calculated slice point on the postive x-axis (assuming the pre-slice ellipsoid is centered on (0, 0, 0), with the nose in the negative x-axis) to reach the desired volume. It can only be found by numerical methods.
To update the qVal: Set the qVal to zero (to avoid an incorrect root), use Goal Seek. Change qVal until the value in the Diff column equals zero.
Usable dimensions are given in the final four columns.
Hull Length is the length of the sliced ellipsoid. It is equal to half the unsliced length plus the qVal.
Hull Radius is the semi-minor axis of both ellipses in the y- and z-axis directions.
Engine Length is the length of each engine "can".
Engine Radius is the radius of each engine "can".
BLUE columns can be edited.
GREEN columns are the modeling outputs.
PURPLE columns are special; see above for how to update the qVal.
RED columns should not be edited; they are calculated.</t>
  </si>
  <si>
    <t>SI</t>
  </si>
  <si>
    <t>Type</t>
  </si>
  <si>
    <t>L|W|H</t>
  </si>
  <si>
    <t>L Dimension</t>
  </si>
  <si>
    <t>H Dimension</t>
  </si>
  <si>
    <t>Engine %</t>
  </si>
  <si>
    <t>Engine Count</t>
  </si>
  <si>
    <t>Total Volume</t>
  </si>
  <si>
    <t>Hull Volume</t>
  </si>
  <si>
    <t>Engine Volume</t>
  </si>
  <si>
    <t>Half L</t>
  </si>
  <si>
    <t>Half H</t>
  </si>
  <si>
    <t>qVal</t>
  </si>
  <si>
    <t>Calc</t>
  </si>
  <si>
    <t>Diff</t>
  </si>
  <si>
    <t>Each Engine Vol</t>
  </si>
  <si>
    <t>Hull Length</t>
  </si>
  <si>
    <t>Hull Radius</t>
  </si>
  <si>
    <t>Engine Length (Each)</t>
  </si>
  <si>
    <t>Engine Radius (Each)</t>
  </si>
  <si>
    <t>PT</t>
  </si>
  <si>
    <t>7|4|4</t>
  </si>
  <si>
    <t>6|4|4</t>
  </si>
  <si>
    <t>5|4|4</t>
  </si>
  <si>
    <t>4|4|4</t>
  </si>
  <si>
    <t>ES</t>
  </si>
  <si>
    <t>CT</t>
  </si>
  <si>
    <t>DD</t>
  </si>
  <si>
    <t>FF</t>
  </si>
  <si>
    <t>CL</t>
  </si>
  <si>
    <t>CA</t>
  </si>
  <si>
    <t>BC</t>
  </si>
  <si>
    <t>BB</t>
  </si>
  <si>
    <t>DN</t>
  </si>
  <si>
    <t>SD</t>
  </si>
  <si>
    <t>LV</t>
  </si>
  <si>
    <t>TT</t>
  </si>
  <si>
    <t>Blender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</si>
</sst>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00B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1" applyFont="1"/>
    <xf numFmtId="0" fontId="0" fillId="2" borderId="0" xfId="0" applyFill="1"/>
    <xf numFmtId="0" fontId="0" fillId="3" borderId="0" xfId="0" applyFill="1"/>
    <xf numFmtId="0" fontId="0" fillId="4" borderId="0" xfId="0" applyFill="1"/>
    <xf numFmtId="0" fontId="0" fillId="5" borderId="0" xfId="0" applyFill="1"/>
    <xf numFmtId="21"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2">
    <cellStyle name="Normal" xfId="0" builtinId="0"/>
    <cellStyle name="Percent" xfId="1" builtinId="5"/>
  </cellStyles>
  <dxfs count="16">
    <dxf>
      <numFmt numFmtId="26" formatCode="h:mm:ss"/>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1FE84-DBB5-45FD-9CBA-2F6595590D29}" name="Table1" displayName="Table1" ref="A3:U55" totalsRowShown="0">
  <autoFilter ref="A3:U55" xr:uid="{1111FE84-DBB5-45FD-9CBA-2F6595590D29}"/>
  <tableColumns count="21">
    <tableColumn id="1" xr3:uid="{F68B4FA8-97DD-4A63-A7A9-E94292BAD47E}" name="SI"/>
    <tableColumn id="2" xr3:uid="{7E107B99-D208-462D-99C2-B87C92E03948}" name="Type"/>
    <tableColumn id="11" xr3:uid="{0ADB6405-F971-4719-B143-3D13A342B102}" name="L|W|H"/>
    <tableColumn id="3" xr3:uid="{81331889-0DC1-49D4-965D-92D0BDA2FB3B}" name="L Dimension"/>
    <tableColumn id="4" xr3:uid="{20450D42-8E1A-41EE-9B5B-431E81E5CD78}" name="H Dimension"/>
    <tableColumn id="5" xr3:uid="{C7EA92B0-219E-47D7-84AC-5A33F2402287}" name="Engine %" dataCellStyle="Percent"/>
    <tableColumn id="21" xr3:uid="{95F97170-E283-4B64-8209-4D8A1E5DFEEF}" name="Engine Count" dataDxfId="15" dataCellStyle="Percent"/>
    <tableColumn id="6" xr3:uid="{B304AE9F-14D3-4407-815C-B91BCEF98688}" name="Total Volume" dataDxfId="14">
      <calculatedColumnFormula>4*PI()*Table1[[#This Row],[L Dimension]]/2*Table1[[#This Row],[H Dimension]]/2*Table1[[#This Row],[H Dimension]]/2/3</calculatedColumnFormula>
    </tableColumn>
    <tableColumn id="7" xr3:uid="{D92C7881-4AD4-47C4-AAB1-B1DFB23F9198}" name="Hull Volume" dataDxfId="13">
      <calculatedColumnFormula>Table1[[#This Row],[Total Volume]]*(1-Table1[[#This Row],[Engine %]])</calculatedColumnFormula>
    </tableColumn>
    <tableColumn id="8" xr3:uid="{8C3FA9A7-2426-4BD4-8846-2B7A1639F196}" name="Engine Volume" dataDxfId="12">
      <calculatedColumnFormula>Table1[[#This Row],[Total Volume]]*Table1[[#This Row],[Engine %]]</calculatedColumnFormula>
    </tableColumn>
    <tableColumn id="16" xr3:uid="{6805B7D3-4E0B-47CE-A0E6-21B263F5ED67}" name="Half L" dataDxfId="11">
      <calculatedColumnFormula>Table1[[#This Row],[L Dimension]]/2</calculatedColumnFormula>
    </tableColumn>
    <tableColumn id="17" xr3:uid="{559B289E-406F-402A-867C-463C28E96905}" name="Half H" dataDxfId="10">
      <calculatedColumnFormula>Table1[[#This Row],[H Dimension]]/2</calculatedColumnFormula>
    </tableColumn>
    <tableColumn id="18" xr3:uid="{06BB5D6C-C1B8-404F-AB5E-0433AAF4A2D5}" name="qVal" dataDxfId="9"/>
    <tableColumn id="19" xr3:uid="{1492FCC4-60DE-4ADF-B505-FB14703479B6}" name="Calc" dataDxfId="8">
      <calculatedColumnFormula>(PI()*Table1[[#This Row],[Half H]]^2*(2*Table1[[#This Row],[Half L]]-Table1[[#This Row],[qVal]])*(Table1[[#This Row],[Half L]]+Table1[[#This Row],[qVal]])^2)/(3*Table1[[#This Row],[Half L]]^2)</calculatedColumnFormula>
    </tableColumn>
    <tableColumn id="20" xr3:uid="{4B4A2D35-6CE3-4594-B831-0B0C6A5DE9D4}" name="Diff" dataDxfId="7">
      <calculatedColumnFormula>ABS(Table1[[#This Row],[Hull Volume]]-Table1[[#This Row],[Calc]])</calculatedColumnFormula>
    </tableColumn>
    <tableColumn id="22" xr3:uid="{D8BAFE5C-9ADA-4549-BF61-871E334EDAE4}" name="Each Engine Vol" dataDxfId="6">
      <calculatedColumnFormula>Table1[[#This Row],[Engine Volume]]/Table1[[#This Row],[Engine Count]]</calculatedColumnFormula>
    </tableColumn>
    <tableColumn id="9" xr3:uid="{EA480038-6F0B-4660-AEB7-87747AEB99B2}" name="Hull Length" dataDxfId="5">
      <calculatedColumnFormula>Table1[[#This Row],[Half L]]+Table1[[#This Row],[qVal]]</calculatedColumnFormula>
    </tableColumn>
    <tableColumn id="10" xr3:uid="{A1D272EC-688F-4063-BF62-FBEEF87E2490}" name="Hull Radius" dataDxfId="4">
      <calculatedColumnFormula>Table1[[#This Row],[Half H]]</calculatedColumnFormula>
    </tableColumn>
    <tableColumn id="24" xr3:uid="{4974C5C3-66FD-4367-8FFD-B90F5822159E}" name="Engine Length (Each)" dataDxfId="3">
      <calculatedColumnFormula>Table1[[#This Row],[Each Engine Vol]]/(PI()*Table1[[#This Row],[Engine Radius (Each)]]^2)</calculatedColumnFormula>
    </tableColumn>
    <tableColumn id="23" xr3:uid="{2E7BD296-F91C-4385-AE18-D9FB62C2FC16}" name="Engine Radius (Each)" dataDxfId="2"/>
    <tableColumn id="13" xr3:uid="{079A1E1A-E254-4C4D-AD55-DB3C04A7D0FE}" name="Blender Data" dataDxfId="0">
      <calculatedColumnFormula>_xlfn.CONCAT("(",_xlfn.TEXTJOIN(", ",FALSE,_xlfn.CONCAT("""",Table1[[#This Row],[Type]],"-",SUBSTITUTE(Table1[[#This Row],[L|W|H]],"|","-"),""""), ROUND(Table1[[#This Row],[Half L]],3), ROUND(Table1[[#This Row],[Half H]],3), ROUND(Table1[[#This Row],[qVal]],3), ROUND(Table1[[#This Row],[Engine Length (Each)]],3), ROUND(Table1[[#This Row],[Engine Count]],3)),")")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4550-5D23-47CB-B997-229328725499}">
  <dimension ref="A1:W55"/>
  <sheetViews>
    <sheetView tabSelected="1" topLeftCell="A20" workbookViewId="0">
      <selection activeCell="A4" sqref="A4:A55"/>
    </sheetView>
  </sheetViews>
  <sheetFormatPr defaultRowHeight="15" x14ac:dyDescent="0.25"/>
  <cols>
    <col min="1" max="1" width="11.28515625" customWidth="1"/>
    <col min="6" max="6" width="9.140625" style="1"/>
    <col min="15" max="15" width="12" bestFit="1" customWidth="1"/>
    <col min="16" max="16" width="15.85546875" customWidth="1"/>
    <col min="17" max="18" width="13.5703125" bestFit="1" customWidth="1"/>
    <col min="19" max="20" width="22.42578125" bestFit="1" customWidth="1"/>
    <col min="21" max="21" width="56.5703125" bestFit="1" customWidth="1"/>
  </cols>
  <sheetData>
    <row r="1" spans="1:23" ht="218.25" customHeight="1" x14ac:dyDescent="0.25">
      <c r="A1" s="7" t="s">
        <v>0</v>
      </c>
      <c r="B1" s="8"/>
      <c r="C1" s="8"/>
      <c r="D1" s="8"/>
      <c r="E1" s="8"/>
      <c r="F1" s="8"/>
      <c r="G1" s="8"/>
      <c r="H1" s="8"/>
      <c r="I1" s="8"/>
      <c r="J1" s="8"/>
      <c r="K1" s="8"/>
      <c r="L1" s="8"/>
      <c r="M1" s="8"/>
      <c r="N1" s="8"/>
      <c r="O1" s="8"/>
      <c r="P1" s="8"/>
      <c r="Q1" s="8"/>
      <c r="R1" s="8"/>
      <c r="S1" s="8"/>
      <c r="T1" s="8"/>
    </row>
    <row r="3" spans="1:23" x14ac:dyDescent="0.25">
      <c r="A3" t="s">
        <v>1</v>
      </c>
      <c r="B3" t="s">
        <v>2</v>
      </c>
      <c r="C3" t="s">
        <v>3</v>
      </c>
      <c r="D3" t="s">
        <v>4</v>
      </c>
      <c r="E3" t="s">
        <v>5</v>
      </c>
      <c r="F3" s="1" t="s">
        <v>6</v>
      </c>
      <c r="G3" t="s">
        <v>7</v>
      </c>
      <c r="H3" s="3" t="s">
        <v>8</v>
      </c>
      <c r="I3" s="3" t="s">
        <v>9</v>
      </c>
      <c r="J3" s="3" t="s">
        <v>10</v>
      </c>
      <c r="K3" s="3" t="s">
        <v>11</v>
      </c>
      <c r="L3" s="3" t="s">
        <v>12</v>
      </c>
      <c r="M3" s="4" t="s">
        <v>13</v>
      </c>
      <c r="N3" s="3" t="s">
        <v>14</v>
      </c>
      <c r="O3" s="3" t="s">
        <v>15</v>
      </c>
      <c r="P3" s="3" t="s">
        <v>16</v>
      </c>
      <c r="Q3" s="5" t="s">
        <v>17</v>
      </c>
      <c r="R3" s="5" t="s">
        <v>18</v>
      </c>
      <c r="S3" s="5" t="s">
        <v>19</v>
      </c>
      <c r="T3" s="5" t="s">
        <v>20</v>
      </c>
      <c r="U3" s="3" t="s">
        <v>38</v>
      </c>
    </row>
    <row r="4" spans="1:23" x14ac:dyDescent="0.25">
      <c r="A4">
        <v>1</v>
      </c>
      <c r="B4" t="s">
        <v>21</v>
      </c>
      <c r="C4" s="6" t="s">
        <v>22</v>
      </c>
      <c r="D4">
        <v>7.49</v>
      </c>
      <c r="E4">
        <v>4.28</v>
      </c>
      <c r="F4" s="1">
        <v>0.18</v>
      </c>
      <c r="G4">
        <v>3</v>
      </c>
      <c r="H4">
        <f>4*PI()*Table1[[#This Row],[L Dimension]]/2*Table1[[#This Row],[H Dimension]]/2*Table1[[#This Row],[H Dimension]]/2/3</f>
        <v>71.840273663789887</v>
      </c>
      <c r="I4">
        <f>Table1[[#This Row],[Total Volume]]*(1-Table1[[#This Row],[Engine %]])</f>
        <v>58.909024404307715</v>
      </c>
      <c r="J4">
        <f>Table1[[#This Row],[Total Volume]]*Table1[[#This Row],[Engine %]]</f>
        <v>12.931249259482179</v>
      </c>
      <c r="K4">
        <f>Table1[[#This Row],[L Dimension]]/2</f>
        <v>3.7450000000000001</v>
      </c>
      <c r="L4">
        <f>Table1[[#This Row],[H Dimension]]/2</f>
        <v>2.14</v>
      </c>
      <c r="M4">
        <v>1.7184824923978999</v>
      </c>
      <c r="N4">
        <f>(PI()*Table1[[#This Row],[Half H]]^2*(2*Table1[[#This Row],[Half L]]-Table1[[#This Row],[qVal]])*(Table1[[#This Row],[Half L]]+Table1[[#This Row],[qVal]])^2)/(3*Table1[[#This Row],[Half L]]^2)</f>
        <v>58.908999859089263</v>
      </c>
      <c r="O4">
        <f>ABS(Table1[[#This Row],[Hull Volume]]-Table1[[#This Row],[Calc]])</f>
        <v>2.4545218451521578E-5</v>
      </c>
      <c r="P4">
        <f>Table1[[#This Row],[Engine Volume]]/Table1[[#This Row],[Engine Count]]</f>
        <v>4.3104164198273933</v>
      </c>
      <c r="Q4">
        <f>Table1[[#This Row],[Half L]]+Table1[[#This Row],[qVal]]</f>
        <v>5.4634824923979002</v>
      </c>
      <c r="R4">
        <f>Table1[[#This Row],[Half H]]</f>
        <v>2.14</v>
      </c>
      <c r="S4">
        <f>Table1[[#This Row],[Each Engine Vol]]/(PI()*Table1[[#This Row],[Engine Radius (Each)]]^2)</f>
        <v>2.4391967288888892</v>
      </c>
      <c r="T4">
        <v>0.75</v>
      </c>
      <c r="U4" s="6" t="str">
        <f>_xlfn.CONCAT("(",_xlfn.TEXTJOIN(", ",FALSE,_xlfn.CONCAT("""",Table1[[#This Row],[Type]],"-",SUBSTITUTE(Table1[[#This Row],[L|W|H]],"|","-"),""""), ROUND(Table1[[#This Row],[Half L]],3), ROUND(Table1[[#This Row],[Half H]],3), ROUND(Table1[[#This Row],[qVal]],3), ROUND(Table1[[#This Row],[Engine Length (Each)]],3), ROUND(Table1[[#This Row],[Engine Count]],3)),")")</f>
        <v>("PT-7-4-4", 3.745, 2.14, 1.718, 2.439, 3)</v>
      </c>
      <c r="W4" t="str">
        <f>_xlfn.TEXTJOIN(", ",FALSE,Table1[Blender Data])</f>
        <v>("PT-7-4-4", 3.745, 2.14, 1.718, 2.439, 3), ("PT-6-4-4", 3.39, 2.25, 1.556, 2.441, 3), ("PT-5-4-4", 2.99, 2.395, 1.372, 2.439, 3), ("PT-4-4-4", 2.58, 2.58, 1.184, 2.442, 3), ("ES-7-4-4", 4.085, 2.335, 1.874, 3.168, 3), ("ES-6-4-4", 3.685, 2.455, 1.691, 3.159, 3), ("ES-5-4-4", 3.265, 2.61, 1.498, 3.163, 3), ("ES-4-4-4", 2.815, 2.815, 1.292, 3.173, 3), ("CT-7-4-4", 4.51, 2.58, 2.305, 3.558, 3), ("CT-6-4-4", 4.07, 2.715, 2.081, 3.556, 3), ("CT-5-4-4", 3.605, 2.885, 1.843, 3.556, 3), ("CT-4-4-4", 3.105, 3.105, 1.587, 3.548, 3), ("DD-7-4-4", 4.945, 2.825, 2.528, 4.677, 3), ("DD-6-4-4", 4.465, 2.975, 2.282, 4.684, 3), ("DD-5-4-4", 3.95, 3.16, 2.019, 4.675, 3), ("DD-4-4-4", 3.405, 3.405, 1.741, 4.679, 3), ("FF-7-4-4", 5.4, 3.085, 2.961, 5.279, 3), ("FF-6-4-4", 4.875, 3.25, 2.673, 5.289, 3), ("FF-5-4-4", 4.315, 3.455, 2.366, 5.291, 3), ("FF-4-4-4", 3.72, 3.72, 2.04, 5.288, 3), ("CL-7-4-4", 6.8, 3.875, 3.728, 7.866, 4), ("CL-6-4-4", 6.15, 4.095, 3.372, 7.945, 4), ("CL-5-4-4", 5.45, 4.35, 2.988, 7.945, 4), ("CL-4-4-4", 4.69, 4.69, 2.571, 7.947, 4), ("CA-7-4-4", 7.4, 4.235, 4.057, 10.224, 4), ("CA-6-4-4", 6.7, 4.46, 3.673, 10.267, 4), ("CA-5-4-4", 5.9, 4.74, 3.235, 10.212, 4), ("CA-4-4-4", 5.1, 5.1, 2.796, 10.219, 4), ("BC-7-4-4", 7.95, 4.535, 4.359, 12.596, 4), ("BC-6-4-4", 7.15, 4.775, 3.92, 12.559, 4), ("BC-5-4-4", 6.35, 5.05, 3.481, 12.475, 4), ("BC-4-4-4", 5.45, 5.45, 2.988, 12.471, 4), ("BB-7-4-4", 8.4, 4.795, 4.605, 11.903, 5), ("BB-6-4-4", 7.55, 5.05, 4.139, 11.866, 5), ("BB-5-4-4", 6.7, 5.35, 3.673, 11.819, 5), ("BB-4-4-4", 5.8, 5.8, 3.18, 12.025, 5), ("DN-7-4-4", 8.8, 5.05, 4.659, 14.895, 5), ("DN-6-4-4", 7.95, 5.3, 4.209, 14.822, 5), ("DN-5-4-4", 7.05, 5.65, 3.733, 14.937, 5), ("DN-4-4-4", 6.05, 6.05, 3.203, 14.697, 5), ("SD-7-4-4", 9.2, 5.25, 4.871, 16.83, 5), ("SD-6-4-4", 8.3, 5.55, 4.395, 16.968, 5), ("SD-5-4-4", 7.35, 5.85, 3.892, 16.694, 5), ("SD-4-4-4", 6.35, 6.35, 3.362, 16.994, 5), ("LV-7-4-4", 9.55, 5.45, 5.057, 15.689, 6), ("LV-6-4-4", 8.6, 5.75, 4.554, 15.726, 6), ("LV-5-4-4", 7.6, 6.1, 4.024, 15.641, 6), ("LV-4-4-4", 6.55, 6.55, 3.468, 15.542, 6), ("TT-7-4-4", 9.8, 5.6, 5.563, 14.57, 6), ("TT-6-4-4", 8.85, 5.9, 5.024, 14.605, 6), ("TT-5-4-4", 7.85, 6.3, 4.456, 14.771, 6), ("TT-4-4-4", 6.75, 6.75, 3.832, 14.58, 6)</v>
      </c>
    </row>
    <row r="5" spans="1:23" x14ac:dyDescent="0.25">
      <c r="A5">
        <v>1</v>
      </c>
      <c r="B5" t="s">
        <v>21</v>
      </c>
      <c r="C5" s="6" t="s">
        <v>23</v>
      </c>
      <c r="D5">
        <v>6.78</v>
      </c>
      <c r="E5">
        <v>4.5</v>
      </c>
      <c r="F5" s="1">
        <v>0.18</v>
      </c>
      <c r="G5">
        <v>3</v>
      </c>
      <c r="H5">
        <f>4*PI()*Table1[[#This Row],[L Dimension]]/2*Table1[[#This Row],[H Dimension]]/2*Table1[[#This Row],[H Dimension]]/2/3</f>
        <v>71.887493895768444</v>
      </c>
      <c r="I5">
        <f>Table1[[#This Row],[Total Volume]]*(1-Table1[[#This Row],[Engine %]])</f>
        <v>58.947744994530126</v>
      </c>
      <c r="J5">
        <f>Table1[[#This Row],[Total Volume]]*Table1[[#This Row],[Engine %]]</f>
        <v>12.939748901238319</v>
      </c>
      <c r="K5">
        <f>Table1[[#This Row],[L Dimension]]/2</f>
        <v>3.39</v>
      </c>
      <c r="L5">
        <f>Table1[[#This Row],[H Dimension]]/2</f>
        <v>2.25</v>
      </c>
      <c r="M5">
        <v>1.5555840821509705</v>
      </c>
      <c r="N5">
        <f>(PI()*Table1[[#This Row],[Half H]]^2*(2*Table1[[#This Row],[Half L]]-Table1[[#This Row],[qVal]])*(Table1[[#This Row],[Half L]]+Table1[[#This Row],[qVal]])^2)/(3*Table1[[#This Row],[Half L]]^2)</f>
        <v>58.947743024296045</v>
      </c>
      <c r="O5">
        <f>ABS(Table1[[#This Row],[Hull Volume]]-Table1[[#This Row],[Calc]])</f>
        <v>1.9702340807725705E-6</v>
      </c>
      <c r="P5">
        <f>Table1[[#This Row],[Engine Volume]]/Table1[[#This Row],[Engine Count]]</f>
        <v>4.3132496337461061</v>
      </c>
      <c r="Q5">
        <f>Table1[[#This Row],[Half L]]+Table1[[#This Row],[qVal]]</f>
        <v>4.9455840821509707</v>
      </c>
      <c r="R5">
        <f>Table1[[#This Row],[Half H]]</f>
        <v>2.25</v>
      </c>
      <c r="S5">
        <f>Table1[[#This Row],[Each Engine Vol]]/(PI()*Table1[[#This Row],[Engine Radius (Each)]]^2)</f>
        <v>2.4407999999999999</v>
      </c>
      <c r="T5">
        <v>0.75</v>
      </c>
      <c r="U5" s="6" t="str">
        <f>_xlfn.CONCAT("(",_xlfn.TEXTJOIN(", ",FALSE,_xlfn.CONCAT("""",Table1[[#This Row],[Type]],"-",SUBSTITUTE(Table1[[#This Row],[L|W|H]],"|","-"),""""), ROUND(Table1[[#This Row],[Half L]],3), ROUND(Table1[[#This Row],[Half H]],3), ROUND(Table1[[#This Row],[qVal]],3), ROUND(Table1[[#This Row],[Engine Length (Each)]],3), ROUND(Table1[[#This Row],[Engine Count]],3)),")")</f>
        <v>("PT-6-4-4", 3.39, 2.25, 1.556, 2.441, 3)</v>
      </c>
    </row>
    <row r="6" spans="1:23" x14ac:dyDescent="0.25">
      <c r="A6">
        <v>1</v>
      </c>
      <c r="B6" t="s">
        <v>21</v>
      </c>
      <c r="C6" t="s">
        <v>24</v>
      </c>
      <c r="D6">
        <v>5.98</v>
      </c>
      <c r="E6">
        <v>4.79</v>
      </c>
      <c r="F6" s="1">
        <v>0.18</v>
      </c>
      <c r="G6">
        <v>3</v>
      </c>
      <c r="H6">
        <f>4*PI()*Table1[[#This Row],[L Dimension]]/2*Table1[[#This Row],[H Dimension]]/2*Table1[[#This Row],[H Dimension]]/2/3</f>
        <v>71.840745949885488</v>
      </c>
      <c r="I6">
        <f>Table1[[#This Row],[Total Volume]]*(1-Table1[[#This Row],[Engine %]])</f>
        <v>58.909411678906103</v>
      </c>
      <c r="J6">
        <f>Table1[[#This Row],[Total Volume]]*Table1[[#This Row],[Engine %]]</f>
        <v>12.931334270979388</v>
      </c>
      <c r="K6">
        <f>Table1[[#This Row],[L Dimension]]/2</f>
        <v>2.99</v>
      </c>
      <c r="L6">
        <f>Table1[[#This Row],[H Dimension]]/2</f>
        <v>2.395</v>
      </c>
      <c r="M6">
        <v>1.3720343875181744</v>
      </c>
      <c r="N6">
        <f>(PI()*Table1[[#This Row],[Half H]]^2*(2*Table1[[#This Row],[Half L]]-Table1[[#This Row],[qVal]])*(Table1[[#This Row],[Half L]]+Table1[[#This Row],[qVal]])^2)/(3*Table1[[#This Row],[Half L]]^2)</f>
        <v>58.909410415180666</v>
      </c>
      <c r="O6">
        <f>ABS(Table1[[#This Row],[Hull Volume]]-Table1[[#This Row],[Calc]])</f>
        <v>1.2637254371838935E-6</v>
      </c>
      <c r="P6">
        <f>Table1[[#This Row],[Engine Volume]]/Table1[[#This Row],[Engine Count]]</f>
        <v>4.310444756993129</v>
      </c>
      <c r="Q6">
        <f>Table1[[#This Row],[Half L]]+Table1[[#This Row],[qVal]]</f>
        <v>4.3620343875181744</v>
      </c>
      <c r="R6">
        <f>Table1[[#This Row],[Half H]]</f>
        <v>2.395</v>
      </c>
      <c r="S6">
        <f>Table1[[#This Row],[Each Engine Vol]]/(PI()*Table1[[#This Row],[Engine Radius (Each)]]^2)</f>
        <v>2.4392127644444446</v>
      </c>
      <c r="T6">
        <v>0.75</v>
      </c>
      <c r="U6" s="6" t="str">
        <f>_xlfn.CONCAT("(",_xlfn.TEXTJOIN(", ",FALSE,_xlfn.CONCAT("""",Table1[[#This Row],[Type]],"-",SUBSTITUTE(Table1[[#This Row],[L|W|H]],"|","-"),""""), ROUND(Table1[[#This Row],[Half L]],3), ROUND(Table1[[#This Row],[Half H]],3), ROUND(Table1[[#This Row],[qVal]],3), ROUND(Table1[[#This Row],[Engine Length (Each)]],3), ROUND(Table1[[#This Row],[Engine Count]],3)),")")</f>
        <v>("PT-5-4-4", 2.99, 2.395, 1.372, 2.439, 3)</v>
      </c>
    </row>
    <row r="7" spans="1:23" x14ac:dyDescent="0.25">
      <c r="A7">
        <v>1</v>
      </c>
      <c r="B7" t="s">
        <v>21</v>
      </c>
      <c r="C7" t="s">
        <v>25</v>
      </c>
      <c r="D7">
        <v>5.16</v>
      </c>
      <c r="E7">
        <v>5.16</v>
      </c>
      <c r="F7" s="1">
        <v>0.18</v>
      </c>
      <c r="G7">
        <v>3</v>
      </c>
      <c r="H7">
        <f>4*PI()*Table1[[#This Row],[L Dimension]]/2*Table1[[#This Row],[H Dimension]]/2*Table1[[#This Row],[H Dimension]]/2/3</f>
        <v>71.936238847381546</v>
      </c>
      <c r="I7">
        <f>Table1[[#This Row],[Total Volume]]*(1-Table1[[#This Row],[Engine %]])</f>
        <v>58.987715854852873</v>
      </c>
      <c r="J7">
        <f>Table1[[#This Row],[Total Volume]]*Table1[[#This Row],[Engine %]]</f>
        <v>12.948522992528678</v>
      </c>
      <c r="K7">
        <f>Table1[[#This Row],[L Dimension]]/2</f>
        <v>2.58</v>
      </c>
      <c r="L7">
        <f>Table1[[#This Row],[H Dimension]]/2</f>
        <v>2.58</v>
      </c>
      <c r="M7">
        <v>1.1838547370943522</v>
      </c>
      <c r="N7">
        <f>(PI()*Table1[[#This Row],[Half H]]^2*(2*Table1[[#This Row],[Half L]]-Table1[[#This Row],[qVal]])*(Table1[[#This Row],[Half L]]+Table1[[#This Row],[qVal]])^2)/(3*Table1[[#This Row],[Half L]]^2)</f>
        <v>58.987035166038936</v>
      </c>
      <c r="O7">
        <f>ABS(Table1[[#This Row],[Hull Volume]]-Table1[[#This Row],[Calc]])</f>
        <v>6.8068881393656966E-4</v>
      </c>
      <c r="P7">
        <f>Table1[[#This Row],[Engine Volume]]/Table1[[#This Row],[Engine Count]]</f>
        <v>4.3161743308428928</v>
      </c>
      <c r="Q7">
        <f>Table1[[#This Row],[Half L]]+Table1[[#This Row],[qVal]]</f>
        <v>3.763854737094352</v>
      </c>
      <c r="R7">
        <f>Table1[[#This Row],[Half H]]</f>
        <v>2.58</v>
      </c>
      <c r="S7">
        <f>Table1[[#This Row],[Each Engine Vol]]/(PI()*Table1[[#This Row],[Engine Radius (Each)]]^2)</f>
        <v>2.44245504</v>
      </c>
      <c r="T7">
        <v>0.75</v>
      </c>
      <c r="U7" s="6" t="str">
        <f>_xlfn.CONCAT("(",_xlfn.TEXTJOIN(", ",FALSE,_xlfn.CONCAT("""",Table1[[#This Row],[Type]],"-",SUBSTITUTE(Table1[[#This Row],[L|W|H]],"|","-"),""""), ROUND(Table1[[#This Row],[Half L]],3), ROUND(Table1[[#This Row],[Half H]],3), ROUND(Table1[[#This Row],[qVal]],3), ROUND(Table1[[#This Row],[Engine Length (Each)]],3), ROUND(Table1[[#This Row],[Engine Count]],3)),")")</f>
        <v>("PT-4-4-4", 2.58, 2.58, 1.184, 2.442, 3)</v>
      </c>
    </row>
    <row r="8" spans="1:23" x14ac:dyDescent="0.25">
      <c r="A8">
        <v>2</v>
      </c>
      <c r="B8" t="s">
        <v>26</v>
      </c>
      <c r="C8" s="6" t="s">
        <v>22</v>
      </c>
      <c r="D8">
        <v>8.17</v>
      </c>
      <c r="E8">
        <v>4.67</v>
      </c>
      <c r="F8" s="1">
        <v>0.18</v>
      </c>
      <c r="G8">
        <v>3</v>
      </c>
      <c r="H8">
        <f>4*PI()*Table1[[#This Row],[L Dimension]]/2*Table1[[#This Row],[H Dimension]]/2*Table1[[#This Row],[H Dimension]]/2/3</f>
        <v>93.294155964480694</v>
      </c>
      <c r="I8">
        <f>Table1[[#This Row],[Total Volume]]*(1-Table1[[#This Row],[Engine %]])</f>
        <v>76.50120789087417</v>
      </c>
      <c r="J8">
        <f>Table1[[#This Row],[Total Volume]]*Table1[[#This Row],[Engine %]]</f>
        <v>16.792948073606524</v>
      </c>
      <c r="K8">
        <f>Table1[[#This Row],[L Dimension]]/2</f>
        <v>4.085</v>
      </c>
      <c r="L8">
        <f>Table1[[#This Row],[H Dimension]]/2</f>
        <v>2.335</v>
      </c>
      <c r="M8">
        <v>1.8744928638138283</v>
      </c>
      <c r="N8">
        <f>(PI()*Table1[[#This Row],[Half H]]^2*(2*Table1[[#This Row],[Half L]]-Table1[[#This Row],[qVal]])*(Table1[[#This Row],[Half L]]+Table1[[#This Row],[qVal]])^2)/(3*Table1[[#This Row],[Half L]]^2)</f>
        <v>76.501085003274156</v>
      </c>
      <c r="O8">
        <f>ABS(Table1[[#This Row],[Hull Volume]]-Table1[[#This Row],[Calc]])</f>
        <v>1.2288760001410992E-4</v>
      </c>
      <c r="P8">
        <f>Table1[[#This Row],[Engine Volume]]/Table1[[#This Row],[Engine Count]]</f>
        <v>5.5976493578688418</v>
      </c>
      <c r="Q8">
        <f>Table1[[#This Row],[Half L]]+Table1[[#This Row],[qVal]]</f>
        <v>5.9594928638138285</v>
      </c>
      <c r="R8">
        <f>Table1[[#This Row],[Half H]]</f>
        <v>2.335</v>
      </c>
      <c r="S8">
        <f>Table1[[#This Row],[Each Engine Vol]]/(PI()*Table1[[#This Row],[Engine Radius (Each)]]^2)</f>
        <v>3.1676215644444445</v>
      </c>
      <c r="T8">
        <v>0.75</v>
      </c>
      <c r="U8" s="6" t="str">
        <f>_xlfn.CONCAT("(",_xlfn.TEXTJOIN(", ",FALSE,_xlfn.CONCAT("""",Table1[[#This Row],[Type]],"-",SUBSTITUTE(Table1[[#This Row],[L|W|H]],"|","-"),""""), ROUND(Table1[[#This Row],[Half L]],3), ROUND(Table1[[#This Row],[Half H]],3), ROUND(Table1[[#This Row],[qVal]],3), ROUND(Table1[[#This Row],[Engine Length (Each)]],3), ROUND(Table1[[#This Row],[Engine Count]],3)),")")</f>
        <v>("ES-7-4-4", 4.085, 2.335, 1.874, 3.168, 3)</v>
      </c>
    </row>
    <row r="9" spans="1:23" x14ac:dyDescent="0.25">
      <c r="A9">
        <v>2</v>
      </c>
      <c r="B9" t="s">
        <v>26</v>
      </c>
      <c r="C9" s="6" t="s">
        <v>23</v>
      </c>
      <c r="D9">
        <v>7.37</v>
      </c>
      <c r="E9">
        <v>4.91</v>
      </c>
      <c r="F9" s="1">
        <v>0.18</v>
      </c>
      <c r="G9">
        <v>3</v>
      </c>
      <c r="H9">
        <f>4*PI()*Table1[[#This Row],[L Dimension]]/2*Table1[[#This Row],[H Dimension]]/2*Table1[[#This Row],[H Dimension]]/2/3</f>
        <v>93.031301001549934</v>
      </c>
      <c r="I9">
        <f>Table1[[#This Row],[Total Volume]]*(1-Table1[[#This Row],[Engine %]])</f>
        <v>76.285666821270951</v>
      </c>
      <c r="J9">
        <f>Table1[[#This Row],[Total Volume]]*Table1[[#This Row],[Engine %]]</f>
        <v>16.745634180278987</v>
      </c>
      <c r="K9">
        <f>Table1[[#This Row],[L Dimension]]/2</f>
        <v>3.6850000000000001</v>
      </c>
      <c r="L9">
        <f>Table1[[#This Row],[H Dimension]]/2</f>
        <v>2.4550000000000001</v>
      </c>
      <c r="M9">
        <v>1.6909507120185323</v>
      </c>
      <c r="N9">
        <f>(PI()*Table1[[#This Row],[Half H]]^2*(2*Table1[[#This Row],[Half L]]-Table1[[#This Row],[qVal]])*(Table1[[#This Row],[Half L]]+Table1[[#This Row],[qVal]])^2)/(3*Table1[[#This Row],[Half L]]^2)</f>
        <v>76.285644742845065</v>
      </c>
      <c r="O9">
        <f>ABS(Table1[[#This Row],[Hull Volume]]-Table1[[#This Row],[Calc]])</f>
        <v>2.207842588575204E-5</v>
      </c>
      <c r="P9">
        <f>Table1[[#This Row],[Engine Volume]]/Table1[[#This Row],[Engine Count]]</f>
        <v>5.581878060092996</v>
      </c>
      <c r="Q9">
        <f>Table1[[#This Row],[Half L]]+Table1[[#This Row],[qVal]]</f>
        <v>5.3759507120185326</v>
      </c>
      <c r="R9">
        <f>Table1[[#This Row],[Half H]]</f>
        <v>2.4550000000000001</v>
      </c>
      <c r="S9">
        <f>Table1[[#This Row],[Each Engine Vol]]/(PI()*Table1[[#This Row],[Engine Radius (Each)]]^2)</f>
        <v>3.1586968355555554</v>
      </c>
      <c r="T9">
        <v>0.75</v>
      </c>
      <c r="U9" s="6" t="str">
        <f>_xlfn.CONCAT("(",_xlfn.TEXTJOIN(", ",FALSE,_xlfn.CONCAT("""",Table1[[#This Row],[Type]],"-",SUBSTITUTE(Table1[[#This Row],[L|W|H]],"|","-"),""""), ROUND(Table1[[#This Row],[Half L]],3), ROUND(Table1[[#This Row],[Half H]],3), ROUND(Table1[[#This Row],[qVal]],3), ROUND(Table1[[#This Row],[Engine Length (Each)]],3), ROUND(Table1[[#This Row],[Engine Count]],3)),")")</f>
        <v>("ES-6-4-4", 3.685, 2.455, 1.691, 3.159, 3)</v>
      </c>
    </row>
    <row r="10" spans="1:23" x14ac:dyDescent="0.25">
      <c r="A10">
        <v>2</v>
      </c>
      <c r="B10" t="s">
        <v>26</v>
      </c>
      <c r="C10" t="s">
        <v>24</v>
      </c>
      <c r="D10">
        <v>6.53</v>
      </c>
      <c r="E10">
        <v>5.22</v>
      </c>
      <c r="F10" s="1">
        <v>0.18</v>
      </c>
      <c r="G10">
        <v>3</v>
      </c>
      <c r="H10">
        <f>4*PI()*Table1[[#This Row],[L Dimension]]/2*Table1[[#This Row],[H Dimension]]/2*Table1[[#This Row],[H Dimension]]/2/3</f>
        <v>93.165004566892833</v>
      </c>
      <c r="I10">
        <f>Table1[[#This Row],[Total Volume]]*(1-Table1[[#This Row],[Engine %]])</f>
        <v>76.395303744852129</v>
      </c>
      <c r="J10">
        <f>Table1[[#This Row],[Total Volume]]*Table1[[#This Row],[Engine %]]</f>
        <v>16.769700822040708</v>
      </c>
      <c r="K10">
        <f>Table1[[#This Row],[L Dimension]]/2</f>
        <v>3.2650000000000001</v>
      </c>
      <c r="L10">
        <f>Table1[[#This Row],[H Dimension]]/2</f>
        <v>2.61</v>
      </c>
      <c r="M10">
        <v>1.4982248040380177</v>
      </c>
      <c r="N10">
        <f>(PI()*Table1[[#This Row],[Half H]]^2*(2*Table1[[#This Row],[Half L]]-Table1[[#This Row],[qVal]])*(Table1[[#This Row],[Half L]]+Table1[[#This Row],[qVal]])^2)/(3*Table1[[#This Row],[Half L]]^2)</f>
        <v>76.395301477851319</v>
      </c>
      <c r="O10">
        <f>ABS(Table1[[#This Row],[Hull Volume]]-Table1[[#This Row],[Calc]])</f>
        <v>2.2670008092973148E-6</v>
      </c>
      <c r="P10">
        <f>Table1[[#This Row],[Engine Volume]]/Table1[[#This Row],[Engine Count]]</f>
        <v>5.5899002740135693</v>
      </c>
      <c r="Q10">
        <f>Table1[[#This Row],[Half L]]+Table1[[#This Row],[qVal]]</f>
        <v>4.7632248040380176</v>
      </c>
      <c r="R10">
        <f>Table1[[#This Row],[Half H]]</f>
        <v>2.61</v>
      </c>
      <c r="S10">
        <f>Table1[[#This Row],[Each Engine Vol]]/(PI()*Table1[[#This Row],[Engine Radius (Each)]]^2)</f>
        <v>3.1632364799999992</v>
      </c>
      <c r="T10">
        <v>0.75</v>
      </c>
      <c r="U10" s="6" t="str">
        <f>_xlfn.CONCAT("(",_xlfn.TEXTJOIN(", ",FALSE,_xlfn.CONCAT("""",Table1[[#This Row],[Type]],"-",SUBSTITUTE(Table1[[#This Row],[L|W|H]],"|","-"),""""), ROUND(Table1[[#This Row],[Half L]],3), ROUND(Table1[[#This Row],[Half H]],3), ROUND(Table1[[#This Row],[qVal]],3), ROUND(Table1[[#This Row],[Engine Length (Each)]],3), ROUND(Table1[[#This Row],[Engine Count]],3)),")")</f>
        <v>("ES-5-4-4", 3.265, 2.61, 1.498, 3.163, 3)</v>
      </c>
    </row>
    <row r="11" spans="1:23" x14ac:dyDescent="0.25">
      <c r="A11">
        <v>2</v>
      </c>
      <c r="B11" t="s">
        <v>26</v>
      </c>
      <c r="C11" t="s">
        <v>25</v>
      </c>
      <c r="D11">
        <v>5.63</v>
      </c>
      <c r="E11">
        <v>5.63</v>
      </c>
      <c r="F11" s="1">
        <v>0.18</v>
      </c>
      <c r="G11">
        <v>3</v>
      </c>
      <c r="H11">
        <f>4*PI()*Table1[[#This Row],[L Dimension]]/2*Table1[[#This Row],[H Dimension]]/2*Table1[[#This Row],[H Dimension]]/2/3</f>
        <v>93.438058710373483</v>
      </c>
      <c r="I11">
        <f>Table1[[#This Row],[Total Volume]]*(1-Table1[[#This Row],[Engine %]])</f>
        <v>76.619208142506267</v>
      </c>
      <c r="J11">
        <f>Table1[[#This Row],[Total Volume]]*Table1[[#This Row],[Engine %]]</f>
        <v>16.818850567867226</v>
      </c>
      <c r="K11">
        <f>Table1[[#This Row],[L Dimension]]/2</f>
        <v>2.8149999999999999</v>
      </c>
      <c r="L11">
        <f>Table1[[#This Row],[H Dimension]]/2</f>
        <v>2.8149999999999999</v>
      </c>
      <c r="M11">
        <v>1.2917313911767476</v>
      </c>
      <c r="N11">
        <f>(PI()*Table1[[#This Row],[Half H]]^2*(2*Table1[[#This Row],[Half L]]-Table1[[#This Row],[qVal]])*(Table1[[#This Row],[Half L]]+Table1[[#This Row],[qVal]])^2)/(3*Table1[[#This Row],[Half L]]^2)</f>
        <v>76.619206885054638</v>
      </c>
      <c r="O11">
        <f>ABS(Table1[[#This Row],[Hull Volume]]-Table1[[#This Row],[Calc]])</f>
        <v>1.2574516290442261E-6</v>
      </c>
      <c r="P11">
        <f>Table1[[#This Row],[Engine Volume]]/Table1[[#This Row],[Engine Count]]</f>
        <v>5.6062835226224088</v>
      </c>
      <c r="Q11">
        <f>Table1[[#This Row],[Half L]]+Table1[[#This Row],[qVal]]</f>
        <v>4.1067313911767478</v>
      </c>
      <c r="R11">
        <f>Table1[[#This Row],[Half H]]</f>
        <v>2.8149999999999999</v>
      </c>
      <c r="S11">
        <f>Table1[[#This Row],[Each Engine Vol]]/(PI()*Table1[[#This Row],[Engine Radius (Each)]]^2)</f>
        <v>3.1725075022222224</v>
      </c>
      <c r="T11">
        <v>0.75</v>
      </c>
      <c r="U11" s="6" t="str">
        <f>_xlfn.CONCAT("(",_xlfn.TEXTJOIN(", ",FALSE,_xlfn.CONCAT("""",Table1[[#This Row],[Type]],"-",SUBSTITUTE(Table1[[#This Row],[L|W|H]],"|","-"),""""), ROUND(Table1[[#This Row],[Half L]],3), ROUND(Table1[[#This Row],[Half H]],3), ROUND(Table1[[#This Row],[qVal]],3), ROUND(Table1[[#This Row],[Engine Length (Each)]],3), ROUND(Table1[[#This Row],[Engine Count]],3)),")")</f>
        <v>("ES-4-4-4", 2.815, 2.815, 1.292, 3.173, 3)</v>
      </c>
    </row>
    <row r="12" spans="1:23" x14ac:dyDescent="0.25">
      <c r="A12">
        <v>3</v>
      </c>
      <c r="B12" t="s">
        <v>27</v>
      </c>
      <c r="C12" s="6" t="s">
        <v>22</v>
      </c>
      <c r="D12">
        <v>9.02</v>
      </c>
      <c r="E12">
        <v>5.16</v>
      </c>
      <c r="F12" s="1">
        <v>0.15</v>
      </c>
      <c r="G12">
        <v>3</v>
      </c>
      <c r="H12">
        <f>4*PI()*Table1[[#This Row],[L Dimension]]/2*Table1[[#This Row],[H Dimension]]/2*Table1[[#This Row],[H Dimension]]/2/3</f>
        <v>125.74900666732201</v>
      </c>
      <c r="I12">
        <f>Table1[[#This Row],[Total Volume]]*(1-Table1[[#This Row],[Engine %]])</f>
        <v>106.88665566722371</v>
      </c>
      <c r="J12">
        <f>Table1[[#This Row],[Total Volume]]*Table1[[#This Row],[Engine %]]</f>
        <v>18.8623510000983</v>
      </c>
      <c r="K12">
        <f>Table1[[#This Row],[L Dimension]]/2</f>
        <v>4.51</v>
      </c>
      <c r="L12">
        <f>Table1[[#This Row],[H Dimension]]/2</f>
        <v>2.58</v>
      </c>
      <c r="M12">
        <v>2.3054905559009988</v>
      </c>
      <c r="N12">
        <f>(PI()*Table1[[#This Row],[Half H]]^2*(2*Table1[[#This Row],[Half L]]-Table1[[#This Row],[qVal]])*(Table1[[#This Row],[Half L]]+Table1[[#This Row],[qVal]])^2)/(3*Table1[[#This Row],[Half L]]^2)</f>
        <v>106.88665247043278</v>
      </c>
      <c r="O12">
        <f>ABS(Table1[[#This Row],[Hull Volume]]-Table1[[#This Row],[Calc]])</f>
        <v>3.1967909279728701E-6</v>
      </c>
      <c r="P12">
        <f>Table1[[#This Row],[Engine Volume]]/Table1[[#This Row],[Engine Count]]</f>
        <v>6.2874503333660998</v>
      </c>
      <c r="Q12">
        <f>Table1[[#This Row],[Half L]]+Table1[[#This Row],[qVal]]</f>
        <v>6.8154905559009986</v>
      </c>
      <c r="R12">
        <f>Table1[[#This Row],[Half H]]</f>
        <v>2.58</v>
      </c>
      <c r="S12">
        <f>Table1[[#This Row],[Each Engine Vol]]/(PI()*Table1[[#This Row],[Engine Radius (Each)]]^2)</f>
        <v>3.5579690666666668</v>
      </c>
      <c r="T12">
        <v>0.75</v>
      </c>
      <c r="U12" s="6" t="str">
        <f>_xlfn.CONCAT("(",_xlfn.TEXTJOIN(", ",FALSE,_xlfn.CONCAT("""",Table1[[#This Row],[Type]],"-",SUBSTITUTE(Table1[[#This Row],[L|W|H]],"|","-"),""""), ROUND(Table1[[#This Row],[Half L]],3), ROUND(Table1[[#This Row],[Half H]],3), ROUND(Table1[[#This Row],[qVal]],3), ROUND(Table1[[#This Row],[Engine Length (Each)]],3), ROUND(Table1[[#This Row],[Engine Count]],3)),")")</f>
        <v>("CT-7-4-4", 4.51, 2.58, 2.305, 3.558, 3)</v>
      </c>
    </row>
    <row r="13" spans="1:23" x14ac:dyDescent="0.25">
      <c r="A13">
        <v>3</v>
      </c>
      <c r="B13" t="s">
        <v>27</v>
      </c>
      <c r="C13" s="6" t="s">
        <v>23</v>
      </c>
      <c r="D13">
        <v>8.14</v>
      </c>
      <c r="E13">
        <v>5.43</v>
      </c>
      <c r="F13" s="1">
        <v>0.15</v>
      </c>
      <c r="G13">
        <v>3</v>
      </c>
      <c r="H13">
        <f>4*PI()*Table1[[#This Row],[L Dimension]]/2*Table1[[#This Row],[H Dimension]]/2*Table1[[#This Row],[H Dimension]]/2/3</f>
        <v>125.66741636451559</v>
      </c>
      <c r="I13">
        <f>Table1[[#This Row],[Total Volume]]*(1-Table1[[#This Row],[Engine %]])</f>
        <v>106.81730390983824</v>
      </c>
      <c r="J13">
        <f>Table1[[#This Row],[Total Volume]]*Table1[[#This Row],[Engine %]]</f>
        <v>18.850112454677337</v>
      </c>
      <c r="K13">
        <f>Table1[[#This Row],[L Dimension]]/2</f>
        <v>4.07</v>
      </c>
      <c r="L13">
        <f>Table1[[#This Row],[H Dimension]]/2</f>
        <v>2.7149999999999999</v>
      </c>
      <c r="M13">
        <v>2.0805647652197465</v>
      </c>
      <c r="N13">
        <f>(PI()*Table1[[#This Row],[Half H]]^2*(2*Table1[[#This Row],[Half L]]-Table1[[#This Row],[qVal]])*(Table1[[#This Row],[Half L]]+Table1[[#This Row],[qVal]])^2)/(3*Table1[[#This Row],[Half L]]^2)</f>
        <v>106.8173027201284</v>
      </c>
      <c r="O13">
        <f>ABS(Table1[[#This Row],[Hull Volume]]-Table1[[#This Row],[Calc]])</f>
        <v>1.1897098488589108E-6</v>
      </c>
      <c r="P13">
        <f>Table1[[#This Row],[Engine Volume]]/Table1[[#This Row],[Engine Count]]</f>
        <v>6.2833708182257793</v>
      </c>
      <c r="Q13">
        <f>Table1[[#This Row],[Half L]]+Table1[[#This Row],[qVal]]</f>
        <v>6.1505647652197464</v>
      </c>
      <c r="R13">
        <f>Table1[[#This Row],[Half H]]</f>
        <v>2.7149999999999999</v>
      </c>
      <c r="S13">
        <f>Table1[[#This Row],[Each Engine Vol]]/(PI()*Table1[[#This Row],[Engine Radius (Each)]]^2)</f>
        <v>3.5556605333333327</v>
      </c>
      <c r="T13">
        <v>0.75</v>
      </c>
      <c r="U13" s="6" t="str">
        <f>_xlfn.CONCAT("(",_xlfn.TEXTJOIN(", ",FALSE,_xlfn.CONCAT("""",Table1[[#This Row],[Type]],"-",SUBSTITUTE(Table1[[#This Row],[L|W|H]],"|","-"),""""), ROUND(Table1[[#This Row],[Half L]],3), ROUND(Table1[[#This Row],[Half H]],3), ROUND(Table1[[#This Row],[qVal]],3), ROUND(Table1[[#This Row],[Engine Length (Each)]],3), ROUND(Table1[[#This Row],[Engine Count]],3)),")")</f>
        <v>("CT-6-4-4", 4.07, 2.715, 2.081, 3.556, 3)</v>
      </c>
    </row>
    <row r="14" spans="1:23" x14ac:dyDescent="0.25">
      <c r="A14">
        <v>3</v>
      </c>
      <c r="B14" t="s">
        <v>27</v>
      </c>
      <c r="C14" t="s">
        <v>24</v>
      </c>
      <c r="D14">
        <v>7.21</v>
      </c>
      <c r="E14">
        <v>5.77</v>
      </c>
      <c r="F14" s="1">
        <v>0.15</v>
      </c>
      <c r="G14">
        <v>3</v>
      </c>
      <c r="H14">
        <f>4*PI()*Table1[[#This Row],[L Dimension]]/2*Table1[[#This Row],[H Dimension]]/2*Table1[[#This Row],[H Dimension]]/2/3</f>
        <v>125.68559728480069</v>
      </c>
      <c r="I14">
        <f>Table1[[#This Row],[Total Volume]]*(1-Table1[[#This Row],[Engine %]])</f>
        <v>106.83275769208059</v>
      </c>
      <c r="J14">
        <f>Table1[[#This Row],[Total Volume]]*Table1[[#This Row],[Engine %]]</f>
        <v>18.852839592720102</v>
      </c>
      <c r="K14">
        <f>Table1[[#This Row],[L Dimension]]/2</f>
        <v>3.605</v>
      </c>
      <c r="L14">
        <f>Table1[[#This Row],[H Dimension]]/2</f>
        <v>2.8849999999999998</v>
      </c>
      <c r="M14">
        <v>1.842839012671408</v>
      </c>
      <c r="N14">
        <f>(PI()*Table1[[#This Row],[Half H]]^2*(2*Table1[[#This Row],[Half L]]-Table1[[#This Row],[qVal]])*(Table1[[#This Row],[Half L]]+Table1[[#This Row],[qVal]])^2)/(3*Table1[[#This Row],[Half L]]^2)</f>
        <v>106.83237116142359</v>
      </c>
      <c r="O14">
        <f>ABS(Table1[[#This Row],[Hull Volume]]-Table1[[#This Row],[Calc]])</f>
        <v>3.8653065699634226E-4</v>
      </c>
      <c r="P14">
        <f>Table1[[#This Row],[Engine Volume]]/Table1[[#This Row],[Engine Count]]</f>
        <v>6.2842798642400339</v>
      </c>
      <c r="Q14">
        <f>Table1[[#This Row],[Half L]]+Table1[[#This Row],[qVal]]</f>
        <v>5.447839012671408</v>
      </c>
      <c r="R14">
        <f>Table1[[#This Row],[Half H]]</f>
        <v>2.8849999999999998</v>
      </c>
      <c r="S14">
        <f>Table1[[#This Row],[Each Engine Vol]]/(PI()*Table1[[#This Row],[Engine Radius (Each)]]^2)</f>
        <v>3.5561749481481471</v>
      </c>
      <c r="T14">
        <v>0.75</v>
      </c>
      <c r="U14" s="6" t="str">
        <f>_xlfn.CONCAT("(",_xlfn.TEXTJOIN(", ",FALSE,_xlfn.CONCAT("""",Table1[[#This Row],[Type]],"-",SUBSTITUTE(Table1[[#This Row],[L|W|H]],"|","-"),""""), ROUND(Table1[[#This Row],[Half L]],3), ROUND(Table1[[#This Row],[Half H]],3), ROUND(Table1[[#This Row],[qVal]],3), ROUND(Table1[[#This Row],[Engine Length (Each)]],3), ROUND(Table1[[#This Row],[Engine Count]],3)),")")</f>
        <v>("CT-5-4-4", 3.605, 2.885, 1.843, 3.556, 3)</v>
      </c>
    </row>
    <row r="15" spans="1:23" x14ac:dyDescent="0.25">
      <c r="A15">
        <v>3</v>
      </c>
      <c r="B15" t="s">
        <v>27</v>
      </c>
      <c r="C15" t="s">
        <v>25</v>
      </c>
      <c r="D15">
        <v>6.21</v>
      </c>
      <c r="E15">
        <v>6.21</v>
      </c>
      <c r="F15" s="1">
        <v>0.15</v>
      </c>
      <c r="G15">
        <v>3</v>
      </c>
      <c r="H15">
        <f>4*PI()*Table1[[#This Row],[L Dimension]]/2*Table1[[#This Row],[H Dimension]]/2*Table1[[#This Row],[H Dimension]]/2/3</f>
        <v>125.39303751613272</v>
      </c>
      <c r="I15">
        <f>Table1[[#This Row],[Total Volume]]*(1-Table1[[#This Row],[Engine %]])</f>
        <v>106.58408188871282</v>
      </c>
      <c r="J15">
        <f>Table1[[#This Row],[Total Volume]]*Table1[[#This Row],[Engine %]]</f>
        <v>18.808955627419909</v>
      </c>
      <c r="K15">
        <f>Table1[[#This Row],[L Dimension]]/2</f>
        <v>3.105</v>
      </c>
      <c r="L15">
        <f>Table1[[#This Row],[H Dimension]]/2</f>
        <v>3.105</v>
      </c>
      <c r="M15">
        <v>1.5872604627693216</v>
      </c>
      <c r="N15">
        <f>(PI()*Table1[[#This Row],[Half H]]^2*(2*Table1[[#This Row],[Half L]]-Table1[[#This Row],[qVal]])*(Table1[[#This Row],[Half L]]+Table1[[#This Row],[qVal]])^2)/(3*Table1[[#This Row],[Half L]]^2)</f>
        <v>106.58406139278894</v>
      </c>
      <c r="O15">
        <f>ABS(Table1[[#This Row],[Hull Volume]]-Table1[[#This Row],[Calc]])</f>
        <v>2.0495923877206224E-5</v>
      </c>
      <c r="P15">
        <f>Table1[[#This Row],[Engine Volume]]/Table1[[#This Row],[Engine Count]]</f>
        <v>6.2696518758066366</v>
      </c>
      <c r="Q15">
        <f>Table1[[#This Row],[Half L]]+Table1[[#This Row],[qVal]]</f>
        <v>4.6922604627693216</v>
      </c>
      <c r="R15">
        <f>Table1[[#This Row],[Half H]]</f>
        <v>3.105</v>
      </c>
      <c r="S15">
        <f>Table1[[#This Row],[Each Engine Vol]]/(PI()*Table1[[#This Row],[Engine Radius (Each)]]^2)</f>
        <v>3.5478972000000004</v>
      </c>
      <c r="T15">
        <v>0.75</v>
      </c>
      <c r="U15" s="6" t="str">
        <f>_xlfn.CONCAT("(",_xlfn.TEXTJOIN(", ",FALSE,_xlfn.CONCAT("""",Table1[[#This Row],[Type]],"-",SUBSTITUTE(Table1[[#This Row],[L|W|H]],"|","-"),""""), ROUND(Table1[[#This Row],[Half L]],3), ROUND(Table1[[#This Row],[Half H]],3), ROUND(Table1[[#This Row],[qVal]],3), ROUND(Table1[[#This Row],[Engine Length (Each)]],3), ROUND(Table1[[#This Row],[Engine Count]],3)),")")</f>
        <v>("CT-4-4-4", 3.105, 3.105, 1.587, 3.548, 3)</v>
      </c>
    </row>
    <row r="16" spans="1:23" x14ac:dyDescent="0.25">
      <c r="A16">
        <v>4</v>
      </c>
      <c r="B16" t="s">
        <v>28</v>
      </c>
      <c r="C16" s="6" t="s">
        <v>22</v>
      </c>
      <c r="D16">
        <v>9.89</v>
      </c>
      <c r="E16">
        <v>5.65</v>
      </c>
      <c r="F16" s="1">
        <v>0.15</v>
      </c>
      <c r="G16">
        <v>3</v>
      </c>
      <c r="H16">
        <f>4*PI()*Table1[[#This Row],[L Dimension]]/2*Table1[[#This Row],[H Dimension]]/2*Table1[[#This Row],[H Dimension]]/2/3</f>
        <v>165.30721512982294</v>
      </c>
      <c r="I16">
        <f>Table1[[#This Row],[Total Volume]]*(1-Table1[[#This Row],[Engine %]])</f>
        <v>140.51113286034951</v>
      </c>
      <c r="J16">
        <f>Table1[[#This Row],[Total Volume]]*Table1[[#This Row],[Engine %]]</f>
        <v>24.796082269473441</v>
      </c>
      <c r="K16">
        <f>Table1[[#This Row],[L Dimension]]/2</f>
        <v>4.9450000000000003</v>
      </c>
      <c r="L16">
        <f>Table1[[#This Row],[H Dimension]]/2</f>
        <v>2.8250000000000002</v>
      </c>
      <c r="M16">
        <v>2.5278602860489849</v>
      </c>
      <c r="N16">
        <f>(PI()*Table1[[#This Row],[Half H]]^2*(2*Table1[[#This Row],[Half L]]-Table1[[#This Row],[qVal]])*(Table1[[#This Row],[Half L]]+Table1[[#This Row],[qVal]])^2)/(3*Table1[[#This Row],[Half L]]^2)</f>
        <v>140.51112492576732</v>
      </c>
      <c r="O16">
        <f>ABS(Table1[[#This Row],[Hull Volume]]-Table1[[#This Row],[Calc]])</f>
        <v>7.9345821859533316E-6</v>
      </c>
      <c r="P16">
        <f>Table1[[#This Row],[Engine Volume]]/Table1[[#This Row],[Engine Count]]</f>
        <v>8.2653607564911464</v>
      </c>
      <c r="Q16">
        <f>Table1[[#This Row],[Half L]]+Table1[[#This Row],[qVal]]</f>
        <v>7.4728602860489852</v>
      </c>
      <c r="R16">
        <f>Table1[[#This Row],[Half H]]</f>
        <v>2.8250000000000002</v>
      </c>
      <c r="S16">
        <f>Table1[[#This Row],[Each Engine Vol]]/(PI()*Table1[[#This Row],[Engine Radius (Each)]]^2)</f>
        <v>4.6772374074074081</v>
      </c>
      <c r="T16">
        <v>0.75</v>
      </c>
      <c r="U16" s="6" t="str">
        <f>_xlfn.CONCAT("(",_xlfn.TEXTJOIN(", ",FALSE,_xlfn.CONCAT("""",Table1[[#This Row],[Type]],"-",SUBSTITUTE(Table1[[#This Row],[L|W|H]],"|","-"),""""), ROUND(Table1[[#This Row],[Half L]],3), ROUND(Table1[[#This Row],[Half H]],3), ROUND(Table1[[#This Row],[qVal]],3), ROUND(Table1[[#This Row],[Engine Length (Each)]],3), ROUND(Table1[[#This Row],[Engine Count]],3)),")")</f>
        <v>("DD-7-4-4", 4.945, 2.825, 2.528, 4.677, 3)</v>
      </c>
    </row>
    <row r="17" spans="1:21" x14ac:dyDescent="0.25">
      <c r="A17">
        <v>4</v>
      </c>
      <c r="B17" t="s">
        <v>28</v>
      </c>
      <c r="C17" s="6" t="s">
        <v>23</v>
      </c>
      <c r="D17">
        <v>8.93</v>
      </c>
      <c r="E17">
        <v>5.95</v>
      </c>
      <c r="F17" s="1">
        <v>0.15</v>
      </c>
      <c r="G17">
        <v>3</v>
      </c>
      <c r="H17">
        <f>4*PI()*Table1[[#This Row],[L Dimension]]/2*Table1[[#This Row],[H Dimension]]/2*Table1[[#This Row],[H Dimension]]/2/3</f>
        <v>165.53278148235066</v>
      </c>
      <c r="I17">
        <f>Table1[[#This Row],[Total Volume]]*(1-Table1[[#This Row],[Engine %]])</f>
        <v>140.70286425999805</v>
      </c>
      <c r="J17">
        <f>Table1[[#This Row],[Total Volume]]*Table1[[#This Row],[Engine %]]</f>
        <v>24.829917222352599</v>
      </c>
      <c r="K17">
        <f>Table1[[#This Row],[L Dimension]]/2</f>
        <v>4.4649999999999999</v>
      </c>
      <c r="L17">
        <f>Table1[[#This Row],[H Dimension]]/2</f>
        <v>2.9750000000000001</v>
      </c>
      <c r="M17">
        <v>2.2824867858608457</v>
      </c>
      <c r="N17">
        <f>(PI()*Table1[[#This Row],[Half H]]^2*(2*Table1[[#This Row],[Half L]]-Table1[[#This Row],[qVal]])*(Table1[[#This Row],[Half L]]+Table1[[#This Row],[qVal]])^2)/(3*Table1[[#This Row],[Half L]]^2)</f>
        <v>140.70286038033217</v>
      </c>
      <c r="O17">
        <f>ABS(Table1[[#This Row],[Hull Volume]]-Table1[[#This Row],[Calc]])</f>
        <v>3.8796658827777719E-6</v>
      </c>
      <c r="P17">
        <f>Table1[[#This Row],[Engine Volume]]/Table1[[#This Row],[Engine Count]]</f>
        <v>8.2766390741175329</v>
      </c>
      <c r="Q17">
        <f>Table1[[#This Row],[Half L]]+Table1[[#This Row],[qVal]]</f>
        <v>6.7474867858608452</v>
      </c>
      <c r="R17">
        <f>Table1[[#This Row],[Half H]]</f>
        <v>2.9750000000000001</v>
      </c>
      <c r="S17">
        <f>Table1[[#This Row],[Each Engine Vol]]/(PI()*Table1[[#This Row],[Engine Radius (Each)]]^2)</f>
        <v>4.6836196296296295</v>
      </c>
      <c r="T17">
        <v>0.75</v>
      </c>
      <c r="U17" s="6" t="str">
        <f>_xlfn.CONCAT("(",_xlfn.TEXTJOIN(", ",FALSE,_xlfn.CONCAT("""",Table1[[#This Row],[Type]],"-",SUBSTITUTE(Table1[[#This Row],[L|W|H]],"|","-"),""""), ROUND(Table1[[#This Row],[Half L]],3), ROUND(Table1[[#This Row],[Half H]],3), ROUND(Table1[[#This Row],[qVal]],3), ROUND(Table1[[#This Row],[Engine Length (Each)]],3), ROUND(Table1[[#This Row],[Engine Count]],3)),")")</f>
        <v>("DD-6-4-4", 4.465, 2.975, 2.282, 4.684, 3)</v>
      </c>
    </row>
    <row r="18" spans="1:21" x14ac:dyDescent="0.25">
      <c r="A18">
        <v>4</v>
      </c>
      <c r="B18" t="s">
        <v>28</v>
      </c>
      <c r="C18" t="s">
        <v>24</v>
      </c>
      <c r="D18">
        <v>7.9</v>
      </c>
      <c r="E18">
        <v>6.32</v>
      </c>
      <c r="F18" s="1">
        <v>0.15</v>
      </c>
      <c r="G18">
        <v>3</v>
      </c>
      <c r="H18">
        <f>4*PI()*Table1[[#This Row],[L Dimension]]/2*Table1[[#This Row],[H Dimension]]/2*Table1[[#This Row],[H Dimension]]/2/3</f>
        <v>165.21895470221421</v>
      </c>
      <c r="I18">
        <f>Table1[[#This Row],[Total Volume]]*(1-Table1[[#This Row],[Engine %]])</f>
        <v>140.43611149688206</v>
      </c>
      <c r="J18">
        <f>Table1[[#This Row],[Total Volume]]*Table1[[#This Row],[Engine %]]</f>
        <v>24.782843205332131</v>
      </c>
      <c r="K18">
        <f>Table1[[#This Row],[L Dimension]]/2</f>
        <v>3.95</v>
      </c>
      <c r="L18">
        <f>Table1[[#This Row],[H Dimension]]/2</f>
        <v>3.16</v>
      </c>
      <c r="M18">
        <v>2.0192213532430254</v>
      </c>
      <c r="N18">
        <f>(PI()*Table1[[#This Row],[Half H]]^2*(2*Table1[[#This Row],[Half L]]-Table1[[#This Row],[qVal]])*(Table1[[#This Row],[Half L]]+Table1[[#This Row],[qVal]])^2)/(3*Table1[[#This Row],[Half L]]^2)</f>
        <v>140.43611041714891</v>
      </c>
      <c r="O18">
        <f>ABS(Table1[[#This Row],[Hull Volume]]-Table1[[#This Row],[Calc]])</f>
        <v>1.0797331526646303E-6</v>
      </c>
      <c r="P18">
        <f>Table1[[#This Row],[Engine Volume]]/Table1[[#This Row],[Engine Count]]</f>
        <v>8.2609477351107099</v>
      </c>
      <c r="Q18">
        <f>Table1[[#This Row],[Half L]]+Table1[[#This Row],[qVal]]</f>
        <v>5.9692213532430252</v>
      </c>
      <c r="R18">
        <f>Table1[[#This Row],[Half H]]</f>
        <v>3.16</v>
      </c>
      <c r="S18">
        <f>Table1[[#This Row],[Each Engine Vol]]/(PI()*Table1[[#This Row],[Engine Radius (Each)]]^2)</f>
        <v>4.6747401481481488</v>
      </c>
      <c r="T18">
        <v>0.75</v>
      </c>
      <c r="U18" s="6" t="str">
        <f>_xlfn.CONCAT("(",_xlfn.TEXTJOIN(", ",FALSE,_xlfn.CONCAT("""",Table1[[#This Row],[Type]],"-",SUBSTITUTE(Table1[[#This Row],[L|W|H]],"|","-"),""""), ROUND(Table1[[#This Row],[Half L]],3), ROUND(Table1[[#This Row],[Half H]],3), ROUND(Table1[[#This Row],[qVal]],3), ROUND(Table1[[#This Row],[Engine Length (Each)]],3), ROUND(Table1[[#This Row],[Engine Count]],3)),")")</f>
        <v>("DD-5-4-4", 3.95, 3.16, 2.019, 4.675, 3)</v>
      </c>
    </row>
    <row r="19" spans="1:21" x14ac:dyDescent="0.25">
      <c r="A19">
        <v>4</v>
      </c>
      <c r="B19" t="s">
        <v>28</v>
      </c>
      <c r="C19" t="s">
        <v>25</v>
      </c>
      <c r="D19">
        <v>6.81</v>
      </c>
      <c r="E19">
        <v>6.81</v>
      </c>
      <c r="F19" s="1">
        <v>0.15</v>
      </c>
      <c r="G19">
        <v>3</v>
      </c>
      <c r="H19">
        <f>4*PI()*Table1[[#This Row],[L Dimension]]/2*Table1[[#This Row],[H Dimension]]/2*Table1[[#This Row],[H Dimension]]/2/3</f>
        <v>165.36361509553521</v>
      </c>
      <c r="I19">
        <f>Table1[[#This Row],[Total Volume]]*(1-Table1[[#This Row],[Engine %]])</f>
        <v>140.55907283120493</v>
      </c>
      <c r="J19">
        <f>Table1[[#This Row],[Total Volume]]*Table1[[#This Row],[Engine %]]</f>
        <v>24.80454226433028</v>
      </c>
      <c r="K19">
        <f>Table1[[#This Row],[L Dimension]]/2</f>
        <v>3.4049999999999998</v>
      </c>
      <c r="L19">
        <f>Table1[[#This Row],[H Dimension]]/2</f>
        <v>3.4049999999999998</v>
      </c>
      <c r="M19">
        <v>1.7406120842222217</v>
      </c>
      <c r="N19">
        <f>(PI()*Table1[[#This Row],[Half H]]^2*(2*Table1[[#This Row],[Half L]]-Table1[[#This Row],[qVal]])*(Table1[[#This Row],[Half L]]+Table1[[#This Row],[qVal]])^2)/(3*Table1[[#This Row],[Half L]]^2)</f>
        <v>140.55886076308531</v>
      </c>
      <c r="O19">
        <f>ABS(Table1[[#This Row],[Hull Volume]]-Table1[[#This Row],[Calc]])</f>
        <v>2.1206811962315442E-4</v>
      </c>
      <c r="P19">
        <f>Table1[[#This Row],[Engine Volume]]/Table1[[#This Row],[Engine Count]]</f>
        <v>8.2681807547767594</v>
      </c>
      <c r="Q19">
        <f>Table1[[#This Row],[Half L]]+Table1[[#This Row],[qVal]]</f>
        <v>5.1456120842222219</v>
      </c>
      <c r="R19">
        <f>Table1[[#This Row],[Half H]]</f>
        <v>3.4049999999999998</v>
      </c>
      <c r="S19">
        <f>Table1[[#This Row],[Each Engine Vol]]/(PI()*Table1[[#This Row],[Engine Radius (Each)]]^2)</f>
        <v>4.6788331999999979</v>
      </c>
      <c r="T19">
        <v>0.75</v>
      </c>
      <c r="U19" s="6" t="str">
        <f>_xlfn.CONCAT("(",_xlfn.TEXTJOIN(", ",FALSE,_xlfn.CONCAT("""",Table1[[#This Row],[Type]],"-",SUBSTITUTE(Table1[[#This Row],[L|W|H]],"|","-"),""""), ROUND(Table1[[#This Row],[Half L]],3), ROUND(Table1[[#This Row],[Half H]],3), ROUND(Table1[[#This Row],[qVal]],3), ROUND(Table1[[#This Row],[Engine Length (Each)]],3), ROUND(Table1[[#This Row],[Engine Count]],3)),")")</f>
        <v>("DD-4-4-4", 3.405, 3.405, 1.741, 4.679, 3)</v>
      </c>
    </row>
    <row r="20" spans="1:21" x14ac:dyDescent="0.25">
      <c r="A20">
        <v>5</v>
      </c>
      <c r="B20" t="s">
        <v>29</v>
      </c>
      <c r="C20" s="6" t="s">
        <v>22</v>
      </c>
      <c r="D20">
        <v>10.8</v>
      </c>
      <c r="E20">
        <v>6.17</v>
      </c>
      <c r="F20" s="1">
        <v>0.13</v>
      </c>
      <c r="G20">
        <v>3</v>
      </c>
      <c r="H20">
        <f>4*PI()*Table1[[#This Row],[L Dimension]]/2*Table1[[#This Row],[H Dimension]]/2*Table1[[#This Row],[H Dimension]]/2/3</f>
        <v>215.27455782644006</v>
      </c>
      <c r="I20">
        <f>Table1[[#This Row],[Total Volume]]*(1-Table1[[#This Row],[Engine %]])</f>
        <v>187.28886530900286</v>
      </c>
      <c r="J20">
        <f>Table1[[#This Row],[Total Volume]]*Table1[[#This Row],[Engine %]]</f>
        <v>27.985692517437208</v>
      </c>
      <c r="K20">
        <f>Table1[[#This Row],[L Dimension]]/2</f>
        <v>5.4</v>
      </c>
      <c r="L20">
        <f>Table1[[#This Row],[H Dimension]]/2</f>
        <v>3.085</v>
      </c>
      <c r="M20">
        <v>2.9606545628557925</v>
      </c>
      <c r="N20">
        <f>(PI()*Table1[[#This Row],[Half H]]^2*(2*Table1[[#This Row],[Half L]]-Table1[[#This Row],[qVal]])*(Table1[[#This Row],[Half L]]+Table1[[#This Row],[qVal]])^2)/(3*Table1[[#This Row],[Half L]]^2)</f>
        <v>187.28879568762642</v>
      </c>
      <c r="O20">
        <f>ABS(Table1[[#This Row],[Hull Volume]]-Table1[[#This Row],[Calc]])</f>
        <v>6.9621376439954474E-5</v>
      </c>
      <c r="P20">
        <f>Table1[[#This Row],[Engine Volume]]/Table1[[#This Row],[Engine Count]]</f>
        <v>9.3285641724790693</v>
      </c>
      <c r="Q20">
        <f>Table1[[#This Row],[Half L]]+Table1[[#This Row],[qVal]]</f>
        <v>8.3606545628557924</v>
      </c>
      <c r="R20">
        <f>Table1[[#This Row],[Half H]]</f>
        <v>3.085</v>
      </c>
      <c r="S20">
        <f>Table1[[#This Row],[Each Engine Vol]]/(PI()*Table1[[#This Row],[Engine Radius (Each)]]^2)</f>
        <v>5.2788874666666672</v>
      </c>
      <c r="T20">
        <v>0.75</v>
      </c>
      <c r="U20" s="6" t="str">
        <f>_xlfn.CONCAT("(",_xlfn.TEXTJOIN(", ",FALSE,_xlfn.CONCAT("""",Table1[[#This Row],[Type]],"-",SUBSTITUTE(Table1[[#This Row],[L|W|H]],"|","-"),""""), ROUND(Table1[[#This Row],[Half L]],3), ROUND(Table1[[#This Row],[Half H]],3), ROUND(Table1[[#This Row],[qVal]],3), ROUND(Table1[[#This Row],[Engine Length (Each)]],3), ROUND(Table1[[#This Row],[Engine Count]],3)),")")</f>
        <v>("FF-7-4-4", 5.4, 3.085, 2.961, 5.279, 3)</v>
      </c>
    </row>
    <row r="21" spans="1:21" x14ac:dyDescent="0.25">
      <c r="A21">
        <v>5</v>
      </c>
      <c r="B21" t="s">
        <v>29</v>
      </c>
      <c r="C21" s="6" t="s">
        <v>23</v>
      </c>
      <c r="D21">
        <v>9.75</v>
      </c>
      <c r="E21">
        <v>6.5</v>
      </c>
      <c r="F21" s="1">
        <v>0.13</v>
      </c>
      <c r="G21">
        <v>3</v>
      </c>
      <c r="H21">
        <f>4*PI()*Table1[[#This Row],[L Dimension]]/2*Table1[[#This Row],[H Dimension]]/2*Table1[[#This Row],[H Dimension]]/2/3</f>
        <v>215.68997062302424</v>
      </c>
      <c r="I21">
        <f>Table1[[#This Row],[Total Volume]]*(1-Table1[[#This Row],[Engine %]])</f>
        <v>187.65027444203108</v>
      </c>
      <c r="J21">
        <f>Table1[[#This Row],[Total Volume]]*Table1[[#This Row],[Engine %]]</f>
        <v>28.03969618099315</v>
      </c>
      <c r="K21">
        <f>Table1[[#This Row],[L Dimension]]/2</f>
        <v>4.875</v>
      </c>
      <c r="L21">
        <f>Table1[[#This Row],[H Dimension]]/2</f>
        <v>3.25</v>
      </c>
      <c r="M21">
        <v>2.672814225191193</v>
      </c>
      <c r="N21">
        <f>(PI()*Table1[[#This Row],[Half H]]^2*(2*Table1[[#This Row],[Half L]]-Table1[[#This Row],[qVal]])*(Table1[[#This Row],[Half L]]+Table1[[#This Row],[qVal]])^2)/(3*Table1[[#This Row],[Half L]]^2)</f>
        <v>187.65022970872459</v>
      </c>
      <c r="O21">
        <f>ABS(Table1[[#This Row],[Hull Volume]]-Table1[[#This Row],[Calc]])</f>
        <v>4.4733306481248292E-5</v>
      </c>
      <c r="P21">
        <f>Table1[[#This Row],[Engine Volume]]/Table1[[#This Row],[Engine Count]]</f>
        <v>9.3465653936643829</v>
      </c>
      <c r="Q21">
        <f>Table1[[#This Row],[Half L]]+Table1[[#This Row],[qVal]]</f>
        <v>7.5478142251911926</v>
      </c>
      <c r="R21">
        <f>Table1[[#This Row],[Half H]]</f>
        <v>3.25</v>
      </c>
      <c r="S21">
        <f>Table1[[#This Row],[Each Engine Vol]]/(PI()*Table1[[#This Row],[Engine Radius (Each)]]^2)</f>
        <v>5.2890740740740734</v>
      </c>
      <c r="T21">
        <v>0.75</v>
      </c>
      <c r="U21" s="6" t="str">
        <f>_xlfn.CONCAT("(",_xlfn.TEXTJOIN(", ",FALSE,_xlfn.CONCAT("""",Table1[[#This Row],[Type]],"-",SUBSTITUTE(Table1[[#This Row],[L|W|H]],"|","-"),""""), ROUND(Table1[[#This Row],[Half L]],3), ROUND(Table1[[#This Row],[Half H]],3), ROUND(Table1[[#This Row],[qVal]],3), ROUND(Table1[[#This Row],[Engine Length (Each)]],3), ROUND(Table1[[#This Row],[Engine Count]],3)),")")</f>
        <v>("FF-6-4-4", 4.875, 3.25, 2.673, 5.289, 3)</v>
      </c>
    </row>
    <row r="22" spans="1:21" x14ac:dyDescent="0.25">
      <c r="A22">
        <v>5</v>
      </c>
      <c r="B22" t="s">
        <v>29</v>
      </c>
      <c r="C22" t="s">
        <v>24</v>
      </c>
      <c r="D22">
        <v>8.6300000000000008</v>
      </c>
      <c r="E22">
        <v>6.91</v>
      </c>
      <c r="F22" s="1">
        <v>0.13</v>
      </c>
      <c r="G22">
        <v>3</v>
      </c>
      <c r="H22">
        <f>4*PI()*Table1[[#This Row],[L Dimension]]/2*Table1[[#This Row],[H Dimension]]/2*Table1[[#This Row],[H Dimension]]/2/3</f>
        <v>215.75730699636253</v>
      </c>
      <c r="I22">
        <f>Table1[[#This Row],[Total Volume]]*(1-Table1[[#This Row],[Engine %]])</f>
        <v>187.70885708683539</v>
      </c>
      <c r="J22">
        <f>Table1[[#This Row],[Total Volume]]*Table1[[#This Row],[Engine %]]</f>
        <v>28.048449909527129</v>
      </c>
      <c r="K22">
        <f>Table1[[#This Row],[L Dimension]]/2</f>
        <v>4.3150000000000004</v>
      </c>
      <c r="L22">
        <f>Table1[[#This Row],[H Dimension]]/2</f>
        <v>3.4550000000000001</v>
      </c>
      <c r="M22">
        <v>2.3657841406217619</v>
      </c>
      <c r="N22">
        <f>(PI()*Table1[[#This Row],[Half H]]^2*(2*Table1[[#This Row],[Half L]]-Table1[[#This Row],[qVal]])*(Table1[[#This Row],[Half L]]+Table1[[#This Row],[qVal]])^2)/(3*Table1[[#This Row],[Half L]]^2)</f>
        <v>187.70883549497066</v>
      </c>
      <c r="O22">
        <f>ABS(Table1[[#This Row],[Hull Volume]]-Table1[[#This Row],[Calc]])</f>
        <v>2.1591864737047217E-5</v>
      </c>
      <c r="P22">
        <f>Table1[[#This Row],[Engine Volume]]/Table1[[#This Row],[Engine Count]]</f>
        <v>9.3494833031757096</v>
      </c>
      <c r="Q22">
        <f>Table1[[#This Row],[Half L]]+Table1[[#This Row],[qVal]]</f>
        <v>6.6807841406217623</v>
      </c>
      <c r="R22">
        <f>Table1[[#This Row],[Half H]]</f>
        <v>3.4550000000000001</v>
      </c>
      <c r="S22">
        <f>Table1[[#This Row],[Each Engine Vol]]/(PI()*Table1[[#This Row],[Engine Radius (Each)]]^2)</f>
        <v>5.2907252730864203</v>
      </c>
      <c r="T22">
        <v>0.75</v>
      </c>
      <c r="U22" s="6" t="str">
        <f>_xlfn.CONCAT("(",_xlfn.TEXTJOIN(", ",FALSE,_xlfn.CONCAT("""",Table1[[#This Row],[Type]],"-",SUBSTITUTE(Table1[[#This Row],[L|W|H]],"|","-"),""""), ROUND(Table1[[#This Row],[Half L]],3), ROUND(Table1[[#This Row],[Half H]],3), ROUND(Table1[[#This Row],[qVal]],3), ROUND(Table1[[#This Row],[Engine Length (Each)]],3), ROUND(Table1[[#This Row],[Engine Count]],3)),")")</f>
        <v>("FF-5-4-4", 4.315, 3.455, 2.366, 5.291, 3)</v>
      </c>
    </row>
    <row r="23" spans="1:21" x14ac:dyDescent="0.25">
      <c r="A23">
        <v>5</v>
      </c>
      <c r="B23" t="s">
        <v>29</v>
      </c>
      <c r="C23" t="s">
        <v>25</v>
      </c>
      <c r="D23">
        <v>7.44</v>
      </c>
      <c r="E23">
        <v>7.44</v>
      </c>
      <c r="F23" s="1">
        <v>0.13</v>
      </c>
      <c r="G23">
        <v>3</v>
      </c>
      <c r="H23">
        <f>4*PI()*Table1[[#This Row],[L Dimension]]/2*Table1[[#This Row],[H Dimension]]/2*Table1[[#This Row],[H Dimension]]/2/3</f>
        <v>215.63409425608754</v>
      </c>
      <c r="I23">
        <f>Table1[[#This Row],[Total Volume]]*(1-Table1[[#This Row],[Engine %]])</f>
        <v>187.60166200279616</v>
      </c>
      <c r="J23">
        <f>Table1[[#This Row],[Total Volume]]*Table1[[#This Row],[Engine %]]</f>
        <v>28.032432253291379</v>
      </c>
      <c r="K23">
        <f>Table1[[#This Row],[L Dimension]]/2</f>
        <v>3.72</v>
      </c>
      <c r="L23">
        <f>Table1[[#This Row],[H Dimension]]/2</f>
        <v>3.72</v>
      </c>
      <c r="M23">
        <v>2.0395641504504343</v>
      </c>
      <c r="N23">
        <f>(PI()*Table1[[#This Row],[Half H]]^2*(2*Table1[[#This Row],[Half L]]-Table1[[#This Row],[qVal]])*(Table1[[#This Row],[Half L]]+Table1[[#This Row],[qVal]])^2)/(3*Table1[[#This Row],[Half L]]^2)</f>
        <v>187.60165667332961</v>
      </c>
      <c r="O23">
        <f>ABS(Table1[[#This Row],[Hull Volume]]-Table1[[#This Row],[Calc]])</f>
        <v>5.3294665462999546E-6</v>
      </c>
      <c r="P23">
        <f>Table1[[#This Row],[Engine Volume]]/Table1[[#This Row],[Engine Count]]</f>
        <v>9.3441440844304591</v>
      </c>
      <c r="Q23">
        <f>Table1[[#This Row],[Half L]]+Table1[[#This Row],[qVal]]</f>
        <v>5.7595641504504345</v>
      </c>
      <c r="R23">
        <f>Table1[[#This Row],[Half H]]</f>
        <v>3.72</v>
      </c>
      <c r="S23">
        <f>Table1[[#This Row],[Each Engine Vol]]/(PI()*Table1[[#This Row],[Engine Radius (Each)]]^2)</f>
        <v>5.287703893333334</v>
      </c>
      <c r="T23">
        <v>0.75</v>
      </c>
      <c r="U23" s="6" t="str">
        <f>_xlfn.CONCAT("(",_xlfn.TEXTJOIN(", ",FALSE,_xlfn.CONCAT("""",Table1[[#This Row],[Type]],"-",SUBSTITUTE(Table1[[#This Row],[L|W|H]],"|","-"),""""), ROUND(Table1[[#This Row],[Half L]],3), ROUND(Table1[[#This Row],[Half H]],3), ROUND(Table1[[#This Row],[qVal]],3), ROUND(Table1[[#This Row],[Engine Length (Each)]],3), ROUND(Table1[[#This Row],[Engine Count]],3)),")")</f>
        <v>("FF-4-4-4", 3.72, 3.72, 2.04, 5.288, 3)</v>
      </c>
    </row>
    <row r="24" spans="1:21" x14ac:dyDescent="0.25">
      <c r="A24">
        <v>6</v>
      </c>
      <c r="B24" t="s">
        <v>30</v>
      </c>
      <c r="C24" s="6" t="s">
        <v>22</v>
      </c>
      <c r="D24">
        <v>13.6</v>
      </c>
      <c r="E24">
        <v>7.75</v>
      </c>
      <c r="F24" s="1">
        <v>0.13</v>
      </c>
      <c r="G24">
        <v>4</v>
      </c>
      <c r="H24">
        <f>4*PI()*Table1[[#This Row],[L Dimension]]/2*Table1[[#This Row],[H Dimension]]/2*Table1[[#This Row],[H Dimension]]/2/3</f>
        <v>427.70165984747047</v>
      </c>
      <c r="I24">
        <f>Table1[[#This Row],[Total Volume]]*(1-Table1[[#This Row],[Engine %]])</f>
        <v>372.10044406729929</v>
      </c>
      <c r="J24">
        <f>Table1[[#This Row],[Total Volume]]*Table1[[#This Row],[Engine %]]</f>
        <v>55.60121578017116</v>
      </c>
      <c r="K24">
        <f>Table1[[#This Row],[L Dimension]]/2</f>
        <v>6.8</v>
      </c>
      <c r="L24">
        <f>Table1[[#This Row],[H Dimension]]/2</f>
        <v>3.875</v>
      </c>
      <c r="M24">
        <v>3.7282358230669286</v>
      </c>
      <c r="N24">
        <f>(PI()*Table1[[#This Row],[Half H]]^2*(2*Table1[[#This Row],[Half L]]-Table1[[#This Row],[qVal]])*(Table1[[#This Row],[Half L]]+Table1[[#This Row],[qVal]])^2)/(3*Table1[[#This Row],[Half L]]^2)</f>
        <v>372.10044270918144</v>
      </c>
      <c r="O24">
        <f>ABS(Table1[[#This Row],[Hull Volume]]-Table1[[#This Row],[Calc]])</f>
        <v>1.3581178563981666E-6</v>
      </c>
      <c r="P24">
        <f>Table1[[#This Row],[Engine Volume]]/Table1[[#This Row],[Engine Count]]</f>
        <v>13.90030394504279</v>
      </c>
      <c r="Q24">
        <f>Table1[[#This Row],[Half L]]+Table1[[#This Row],[qVal]]</f>
        <v>10.528235823066929</v>
      </c>
      <c r="R24">
        <f>Table1[[#This Row],[Half H]]</f>
        <v>3.875</v>
      </c>
      <c r="S24">
        <f>Table1[[#This Row],[Each Engine Vol]]/(PI()*Table1[[#This Row],[Engine Radius (Each)]]^2)</f>
        <v>7.8659629629629633</v>
      </c>
      <c r="T24">
        <v>0.75</v>
      </c>
      <c r="U24" s="6" t="str">
        <f>_xlfn.CONCAT("(",_xlfn.TEXTJOIN(", ",FALSE,_xlfn.CONCAT("""",Table1[[#This Row],[Type]],"-",SUBSTITUTE(Table1[[#This Row],[L|W|H]],"|","-"),""""), ROUND(Table1[[#This Row],[Half L]],3), ROUND(Table1[[#This Row],[Half H]],3), ROUND(Table1[[#This Row],[qVal]],3), ROUND(Table1[[#This Row],[Engine Length (Each)]],3), ROUND(Table1[[#This Row],[Engine Count]],3)),")")</f>
        <v>("CL-7-4-4", 6.8, 3.875, 3.728, 7.866, 4)</v>
      </c>
    </row>
    <row r="25" spans="1:21" x14ac:dyDescent="0.25">
      <c r="A25">
        <v>6</v>
      </c>
      <c r="B25" t="s">
        <v>30</v>
      </c>
      <c r="C25" s="6" t="s">
        <v>23</v>
      </c>
      <c r="D25">
        <v>12.3</v>
      </c>
      <c r="E25">
        <v>8.19</v>
      </c>
      <c r="F25" s="1">
        <v>0.13</v>
      </c>
      <c r="G25">
        <v>4</v>
      </c>
      <c r="H25">
        <f>4*PI()*Table1[[#This Row],[L Dimension]]/2*Table1[[#This Row],[H Dimension]]/2*Table1[[#This Row],[H Dimension]]/2/3</f>
        <v>431.98785513248134</v>
      </c>
      <c r="I25">
        <f>Table1[[#This Row],[Total Volume]]*(1-Table1[[#This Row],[Engine %]])</f>
        <v>375.82943396525877</v>
      </c>
      <c r="J25">
        <f>Table1[[#This Row],[Total Volume]]*Table1[[#This Row],[Engine %]]</f>
        <v>56.158421167222578</v>
      </c>
      <c r="K25">
        <f>Table1[[#This Row],[L Dimension]]/2</f>
        <v>6.15</v>
      </c>
      <c r="L25">
        <f>Table1[[#This Row],[H Dimension]]/2</f>
        <v>4.0949999999999998</v>
      </c>
      <c r="M25">
        <v>3.3718539939273269</v>
      </c>
      <c r="N25">
        <f>(PI()*Table1[[#This Row],[Half H]]^2*(2*Table1[[#This Row],[Half L]]-Table1[[#This Row],[qVal]])*(Table1[[#This Row],[Half L]]+Table1[[#This Row],[qVal]])^2)/(3*Table1[[#This Row],[Half L]]^2)</f>
        <v>375.82919877047311</v>
      </c>
      <c r="O25">
        <f>ABS(Table1[[#This Row],[Hull Volume]]-Table1[[#This Row],[Calc]])</f>
        <v>2.3519478565958707E-4</v>
      </c>
      <c r="P25">
        <f>Table1[[#This Row],[Engine Volume]]/Table1[[#This Row],[Engine Count]]</f>
        <v>14.039605291805644</v>
      </c>
      <c r="Q25">
        <f>Table1[[#This Row],[Half L]]+Table1[[#This Row],[qVal]]</f>
        <v>9.5218539939273263</v>
      </c>
      <c r="R25">
        <f>Table1[[#This Row],[Half H]]</f>
        <v>4.0949999999999998</v>
      </c>
      <c r="S25">
        <f>Table1[[#This Row],[Each Engine Vol]]/(PI()*Table1[[#This Row],[Engine Radius (Each)]]^2)</f>
        <v>7.9447913999999997</v>
      </c>
      <c r="T25">
        <v>0.75</v>
      </c>
      <c r="U25" s="6" t="str">
        <f>_xlfn.CONCAT("(",_xlfn.TEXTJOIN(", ",FALSE,_xlfn.CONCAT("""",Table1[[#This Row],[Type]],"-",SUBSTITUTE(Table1[[#This Row],[L|W|H]],"|","-"),""""), ROUND(Table1[[#This Row],[Half L]],3), ROUND(Table1[[#This Row],[Half H]],3), ROUND(Table1[[#This Row],[qVal]],3), ROUND(Table1[[#This Row],[Engine Length (Each)]],3), ROUND(Table1[[#This Row],[Engine Count]],3)),")")</f>
        <v>("CL-6-4-4", 6.15, 4.095, 3.372, 7.945, 4)</v>
      </c>
    </row>
    <row r="26" spans="1:21" x14ac:dyDescent="0.25">
      <c r="A26">
        <v>6</v>
      </c>
      <c r="B26" t="s">
        <v>30</v>
      </c>
      <c r="C26" t="s">
        <v>24</v>
      </c>
      <c r="D26">
        <v>10.9</v>
      </c>
      <c r="E26">
        <v>8.6999999999999993</v>
      </c>
      <c r="F26" s="1">
        <v>0.13</v>
      </c>
      <c r="G26">
        <v>4</v>
      </c>
      <c r="H26">
        <f>4*PI()*Table1[[#This Row],[L Dimension]]/2*Table1[[#This Row],[H Dimension]]/2*Table1[[#This Row],[H Dimension]]/2/3</f>
        <v>431.97998544288407</v>
      </c>
      <c r="I26">
        <f>Table1[[#This Row],[Total Volume]]*(1-Table1[[#This Row],[Engine %]])</f>
        <v>375.82258733530915</v>
      </c>
      <c r="J26">
        <f>Table1[[#This Row],[Total Volume]]*Table1[[#This Row],[Engine %]]</f>
        <v>56.157398107574934</v>
      </c>
      <c r="K26">
        <f>Table1[[#This Row],[L Dimension]]/2</f>
        <v>5.45</v>
      </c>
      <c r="L26">
        <f>Table1[[#This Row],[H Dimension]]/2</f>
        <v>4.3499999999999996</v>
      </c>
      <c r="M26">
        <v>2.9880679130070198</v>
      </c>
      <c r="N26">
        <f>(PI()*Table1[[#This Row],[Half H]]^2*(2*Table1[[#This Row],[Half L]]-Table1[[#This Row],[qVal]])*(Table1[[#This Row],[Half L]]+Table1[[#This Row],[qVal]])^2)/(3*Table1[[#This Row],[Half L]]^2)</f>
        <v>375.82244272273022</v>
      </c>
      <c r="O26">
        <f>ABS(Table1[[#This Row],[Hull Volume]]-Table1[[#This Row],[Calc]])</f>
        <v>1.446125789357211E-4</v>
      </c>
      <c r="P26">
        <f>Table1[[#This Row],[Engine Volume]]/Table1[[#This Row],[Engine Count]]</f>
        <v>14.039349526893734</v>
      </c>
      <c r="Q26">
        <f>Table1[[#This Row],[Half L]]+Table1[[#This Row],[qVal]]</f>
        <v>8.4380679130070195</v>
      </c>
      <c r="R26">
        <f>Table1[[#This Row],[Half H]]</f>
        <v>4.3499999999999996</v>
      </c>
      <c r="S26">
        <f>Table1[[#This Row],[Each Engine Vol]]/(PI()*Table1[[#This Row],[Engine Radius (Each)]]^2)</f>
        <v>7.9446466666666664</v>
      </c>
      <c r="T26">
        <v>0.75</v>
      </c>
      <c r="U26" s="6" t="str">
        <f>_xlfn.CONCAT("(",_xlfn.TEXTJOIN(", ",FALSE,_xlfn.CONCAT("""",Table1[[#This Row],[Type]],"-",SUBSTITUTE(Table1[[#This Row],[L|W|H]],"|","-"),""""), ROUND(Table1[[#This Row],[Half L]],3), ROUND(Table1[[#This Row],[Half H]],3), ROUND(Table1[[#This Row],[qVal]],3), ROUND(Table1[[#This Row],[Engine Length (Each)]],3), ROUND(Table1[[#This Row],[Engine Count]],3)),")")</f>
        <v>("CL-5-4-4", 5.45, 4.35, 2.988, 7.945, 4)</v>
      </c>
    </row>
    <row r="27" spans="1:21" x14ac:dyDescent="0.25">
      <c r="A27">
        <v>6</v>
      </c>
      <c r="B27" t="s">
        <v>30</v>
      </c>
      <c r="C27" t="s">
        <v>25</v>
      </c>
      <c r="D27">
        <v>9.3800000000000008</v>
      </c>
      <c r="E27">
        <v>9.3800000000000008</v>
      </c>
      <c r="F27" s="1">
        <v>0.13</v>
      </c>
      <c r="G27">
        <v>4</v>
      </c>
      <c r="H27">
        <f>4*PI()*Table1[[#This Row],[L Dimension]]/2*Table1[[#This Row],[H Dimension]]/2*Table1[[#This Row],[H Dimension]]/2/3</f>
        <v>432.12275616822421</v>
      </c>
      <c r="I27">
        <f>Table1[[#This Row],[Total Volume]]*(1-Table1[[#This Row],[Engine %]])</f>
        <v>375.94679786635504</v>
      </c>
      <c r="J27">
        <f>Table1[[#This Row],[Total Volume]]*Table1[[#This Row],[Engine %]]</f>
        <v>56.175958301869152</v>
      </c>
      <c r="K27">
        <f>Table1[[#This Row],[L Dimension]]/2</f>
        <v>4.6900000000000004</v>
      </c>
      <c r="L27">
        <f>Table1[[#This Row],[H Dimension]]/2</f>
        <v>4.6900000000000004</v>
      </c>
      <c r="M27">
        <v>2.5713846929813946</v>
      </c>
      <c r="N27">
        <f>(PI()*Table1[[#This Row],[Half H]]^2*(2*Table1[[#This Row],[Half L]]-Table1[[#This Row],[qVal]])*(Table1[[#This Row],[Half L]]+Table1[[#This Row],[qVal]])^2)/(3*Table1[[#This Row],[Half L]]^2)</f>
        <v>375.94672472403784</v>
      </c>
      <c r="O27">
        <f>ABS(Table1[[#This Row],[Hull Volume]]-Table1[[#This Row],[Calc]])</f>
        <v>7.3142317205565632E-5</v>
      </c>
      <c r="P27">
        <f>Table1[[#This Row],[Engine Volume]]/Table1[[#This Row],[Engine Count]]</f>
        <v>14.043989575467288</v>
      </c>
      <c r="Q27">
        <f>Table1[[#This Row],[Half L]]+Table1[[#This Row],[qVal]]</f>
        <v>7.2613846929813946</v>
      </c>
      <c r="R27">
        <f>Table1[[#This Row],[Half H]]</f>
        <v>4.6900000000000004</v>
      </c>
      <c r="S27">
        <f>Table1[[#This Row],[Each Engine Vol]]/(PI()*Table1[[#This Row],[Engine Radius (Each)]]^2)</f>
        <v>7.9472723970370405</v>
      </c>
      <c r="T27">
        <v>0.75</v>
      </c>
      <c r="U27" s="6" t="str">
        <f>_xlfn.CONCAT("(",_xlfn.TEXTJOIN(", ",FALSE,_xlfn.CONCAT("""",Table1[[#This Row],[Type]],"-",SUBSTITUTE(Table1[[#This Row],[L|W|H]],"|","-"),""""), ROUND(Table1[[#This Row],[Half L]],3), ROUND(Table1[[#This Row],[Half H]],3), ROUND(Table1[[#This Row],[qVal]],3), ROUND(Table1[[#This Row],[Engine Length (Each)]],3), ROUND(Table1[[#This Row],[Engine Count]],3)),")")</f>
        <v>("CL-4-4-4", 4.69, 4.69, 2.571, 7.947, 4)</v>
      </c>
    </row>
    <row r="28" spans="1:21" x14ac:dyDescent="0.25">
      <c r="A28">
        <v>7</v>
      </c>
      <c r="B28" t="s">
        <v>31</v>
      </c>
      <c r="C28" s="6" t="s">
        <v>22</v>
      </c>
      <c r="D28">
        <v>14.8</v>
      </c>
      <c r="E28">
        <v>8.4700000000000006</v>
      </c>
      <c r="F28" s="1">
        <v>0.13</v>
      </c>
      <c r="G28">
        <v>4</v>
      </c>
      <c r="H28">
        <f>4*PI()*Table1[[#This Row],[L Dimension]]/2*Table1[[#This Row],[H Dimension]]/2*Table1[[#This Row],[H Dimension]]/2/3</f>
        <v>555.93902152473606</v>
      </c>
      <c r="I28">
        <f>Table1[[#This Row],[Total Volume]]*(1-Table1[[#This Row],[Engine %]])</f>
        <v>483.66694872652039</v>
      </c>
      <c r="J28">
        <f>Table1[[#This Row],[Total Volume]]*Table1[[#This Row],[Engine %]]</f>
        <v>72.272072798215689</v>
      </c>
      <c r="K28">
        <f>Table1[[#This Row],[L Dimension]]/2</f>
        <v>7.4</v>
      </c>
      <c r="L28">
        <f>Table1[[#This Row],[H Dimension]]/2</f>
        <v>4.2350000000000003</v>
      </c>
      <c r="M28">
        <v>4.0571976405888783</v>
      </c>
      <c r="N28">
        <f>(PI()*Table1[[#This Row],[Half H]]^2*(2*Table1[[#This Row],[Half L]]-Table1[[#This Row],[qVal]])*(Table1[[#This Row],[Half L]]+Table1[[#This Row],[qVal]])^2)/(3*Table1[[#This Row],[Half L]]^2)</f>
        <v>483.66694038536258</v>
      </c>
      <c r="O28">
        <f>ABS(Table1[[#This Row],[Hull Volume]]-Table1[[#This Row],[Calc]])</f>
        <v>8.3411578088998795E-6</v>
      </c>
      <c r="P28">
        <f>Table1[[#This Row],[Engine Volume]]/Table1[[#This Row],[Engine Count]]</f>
        <v>18.068018199553922</v>
      </c>
      <c r="Q28">
        <f>Table1[[#This Row],[Half L]]+Table1[[#This Row],[qVal]]</f>
        <v>11.457197640588879</v>
      </c>
      <c r="R28">
        <f>Table1[[#This Row],[Half H]]</f>
        <v>4.2350000000000003</v>
      </c>
      <c r="S28">
        <f>Table1[[#This Row],[Each Engine Vol]]/(PI()*Table1[[#This Row],[Engine Radius (Each)]]^2)</f>
        <v>10.224406785185186</v>
      </c>
      <c r="T28">
        <v>0.75</v>
      </c>
      <c r="U28" s="6" t="str">
        <f>_xlfn.CONCAT("(",_xlfn.TEXTJOIN(", ",FALSE,_xlfn.CONCAT("""",Table1[[#This Row],[Type]],"-",SUBSTITUTE(Table1[[#This Row],[L|W|H]],"|","-"),""""), ROUND(Table1[[#This Row],[Half L]],3), ROUND(Table1[[#This Row],[Half H]],3), ROUND(Table1[[#This Row],[qVal]],3), ROUND(Table1[[#This Row],[Engine Length (Each)]],3), ROUND(Table1[[#This Row],[Engine Count]],3)),")")</f>
        <v>("CA-7-4-4", 7.4, 4.235, 4.057, 10.224, 4)</v>
      </c>
    </row>
    <row r="29" spans="1:21" x14ac:dyDescent="0.25">
      <c r="A29">
        <v>7</v>
      </c>
      <c r="B29" t="s">
        <v>31</v>
      </c>
      <c r="C29" s="6" t="s">
        <v>23</v>
      </c>
      <c r="D29">
        <v>13.4</v>
      </c>
      <c r="E29">
        <v>8.92</v>
      </c>
      <c r="F29" s="1">
        <v>0.13</v>
      </c>
      <c r="G29">
        <v>4</v>
      </c>
      <c r="H29">
        <f>4*PI()*Table1[[#This Row],[L Dimension]]/2*Table1[[#This Row],[H Dimension]]/2*Table1[[#This Row],[H Dimension]]/2/3</f>
        <v>558.25565289144413</v>
      </c>
      <c r="I29">
        <f>Table1[[#This Row],[Total Volume]]*(1-Table1[[#This Row],[Engine %]])</f>
        <v>485.68241801555638</v>
      </c>
      <c r="J29">
        <f>Table1[[#This Row],[Total Volume]]*Table1[[#This Row],[Engine %]]</f>
        <v>72.573234875887735</v>
      </c>
      <c r="K29">
        <f>Table1[[#This Row],[L Dimension]]/2</f>
        <v>6.7</v>
      </c>
      <c r="L29">
        <f>Table1[[#This Row],[H Dimension]]/2</f>
        <v>4.46</v>
      </c>
      <c r="M29">
        <v>3.6734088379825658</v>
      </c>
      <c r="N29">
        <f>(PI()*Table1[[#This Row],[Half H]]^2*(2*Table1[[#This Row],[Half L]]-Table1[[#This Row],[qVal]])*(Table1[[#This Row],[Half L]]+Table1[[#This Row],[qVal]])^2)/(3*Table1[[#This Row],[Half L]]^2)</f>
        <v>485.68241678106597</v>
      </c>
      <c r="O29">
        <f>ABS(Table1[[#This Row],[Hull Volume]]-Table1[[#This Row],[Calc]])</f>
        <v>1.2344904121164291E-6</v>
      </c>
      <c r="P29">
        <f>Table1[[#This Row],[Engine Volume]]/Table1[[#This Row],[Engine Count]]</f>
        <v>18.143308718971934</v>
      </c>
      <c r="Q29">
        <f>Table1[[#This Row],[Half L]]+Table1[[#This Row],[qVal]]</f>
        <v>10.373408837982566</v>
      </c>
      <c r="R29">
        <f>Table1[[#This Row],[Half H]]</f>
        <v>4.46</v>
      </c>
      <c r="S29">
        <f>Table1[[#This Row],[Each Engine Vol]]/(PI()*Table1[[#This Row],[Engine Radius (Each)]]^2)</f>
        <v>10.267012503703704</v>
      </c>
      <c r="T29">
        <v>0.75</v>
      </c>
      <c r="U29" s="6" t="str">
        <f>_xlfn.CONCAT("(",_xlfn.TEXTJOIN(", ",FALSE,_xlfn.CONCAT("""",Table1[[#This Row],[Type]],"-",SUBSTITUTE(Table1[[#This Row],[L|W|H]],"|","-"),""""), ROUND(Table1[[#This Row],[Half L]],3), ROUND(Table1[[#This Row],[Half H]],3), ROUND(Table1[[#This Row],[qVal]],3), ROUND(Table1[[#This Row],[Engine Length (Each)]],3), ROUND(Table1[[#This Row],[Engine Count]],3)),")")</f>
        <v>("CA-6-4-4", 6.7, 4.46, 3.673, 10.267, 4)</v>
      </c>
    </row>
    <row r="30" spans="1:21" x14ac:dyDescent="0.25">
      <c r="A30">
        <v>7</v>
      </c>
      <c r="B30" t="s">
        <v>31</v>
      </c>
      <c r="C30" t="s">
        <v>24</v>
      </c>
      <c r="D30">
        <v>11.8</v>
      </c>
      <c r="E30">
        <v>9.48</v>
      </c>
      <c r="F30" s="1">
        <v>0.13</v>
      </c>
      <c r="G30">
        <v>4</v>
      </c>
      <c r="H30">
        <f>4*PI()*Table1[[#This Row],[L Dimension]]/2*Table1[[#This Row],[H Dimension]]/2*Table1[[#This Row],[H Dimension]]/2/3</f>
        <v>555.2611705498465</v>
      </c>
      <c r="I30">
        <f>Table1[[#This Row],[Total Volume]]*(1-Table1[[#This Row],[Engine %]])</f>
        <v>483.07721837836647</v>
      </c>
      <c r="J30">
        <f>Table1[[#This Row],[Total Volume]]*Table1[[#This Row],[Engine %]]</f>
        <v>72.183952171480044</v>
      </c>
      <c r="K30">
        <f>Table1[[#This Row],[L Dimension]]/2</f>
        <v>5.9</v>
      </c>
      <c r="L30">
        <f>Table1[[#This Row],[H Dimension]]/2</f>
        <v>4.74</v>
      </c>
      <c r="M30">
        <v>3.2347879656045162</v>
      </c>
      <c r="N30">
        <f>(PI()*Table1[[#This Row],[Half H]]^2*(2*Table1[[#This Row],[Half L]]-Table1[[#This Row],[qVal]])*(Table1[[#This Row],[Half L]]+Table1[[#This Row],[qVal]])^2)/(3*Table1[[#This Row],[Half L]]^2)</f>
        <v>483.07697566315056</v>
      </c>
      <c r="O30">
        <f>ABS(Table1[[#This Row],[Hull Volume]]-Table1[[#This Row],[Calc]])</f>
        <v>2.4271521590435441E-4</v>
      </c>
      <c r="P30">
        <f>Table1[[#This Row],[Engine Volume]]/Table1[[#This Row],[Engine Count]]</f>
        <v>18.045988042870011</v>
      </c>
      <c r="Q30">
        <f>Table1[[#This Row],[Half L]]+Table1[[#This Row],[qVal]]</f>
        <v>9.1347879656045166</v>
      </c>
      <c r="R30">
        <f>Table1[[#This Row],[Half H]]</f>
        <v>4.74</v>
      </c>
      <c r="S30">
        <f>Table1[[#This Row],[Each Engine Vol]]/(PI()*Table1[[#This Row],[Engine Radius (Each)]]^2)</f>
        <v>10.211940266666668</v>
      </c>
      <c r="T30">
        <v>0.75</v>
      </c>
      <c r="U30" s="6" t="str">
        <f>_xlfn.CONCAT("(",_xlfn.TEXTJOIN(", ",FALSE,_xlfn.CONCAT("""",Table1[[#This Row],[Type]],"-",SUBSTITUTE(Table1[[#This Row],[L|W|H]],"|","-"),""""), ROUND(Table1[[#This Row],[Half L]],3), ROUND(Table1[[#This Row],[Half H]],3), ROUND(Table1[[#This Row],[qVal]],3), ROUND(Table1[[#This Row],[Engine Length (Each)]],3), ROUND(Table1[[#This Row],[Engine Count]],3)),")")</f>
        <v>("CA-5-4-4", 5.9, 4.74, 3.235, 10.212, 4)</v>
      </c>
    </row>
    <row r="31" spans="1:21" x14ac:dyDescent="0.25">
      <c r="A31">
        <v>7</v>
      </c>
      <c r="B31" t="s">
        <v>31</v>
      </c>
      <c r="C31" t="s">
        <v>25</v>
      </c>
      <c r="D31">
        <v>10.199999999999999</v>
      </c>
      <c r="E31">
        <v>10.199999999999999</v>
      </c>
      <c r="F31" s="1">
        <v>0.13</v>
      </c>
      <c r="G31">
        <v>4</v>
      </c>
      <c r="H31">
        <f>4*PI()*Table1[[#This Row],[L Dimension]]/2*Table1[[#This Row],[H Dimension]]/2*Table1[[#This Row],[H Dimension]]/2/3</f>
        <v>555.64720945511942</v>
      </c>
      <c r="I31">
        <f>Table1[[#This Row],[Total Volume]]*(1-Table1[[#This Row],[Engine %]])</f>
        <v>483.4130722259539</v>
      </c>
      <c r="J31">
        <f>Table1[[#This Row],[Total Volume]]*Table1[[#This Row],[Engine %]]</f>
        <v>72.234137229165526</v>
      </c>
      <c r="K31">
        <f>Table1[[#This Row],[L Dimension]]/2</f>
        <v>5.0999999999999996</v>
      </c>
      <c r="L31">
        <f>Table1[[#This Row],[H Dimension]]/2</f>
        <v>5.0999999999999996</v>
      </c>
      <c r="M31">
        <v>2.7961744082223605</v>
      </c>
      <c r="N31">
        <f>(PI()*Table1[[#This Row],[Half H]]^2*(2*Table1[[#This Row],[Half L]]-Table1[[#This Row],[qVal]])*(Table1[[#This Row],[Half L]]+Table1[[#This Row],[qVal]])^2)/(3*Table1[[#This Row],[Half L]]^2)</f>
        <v>483.41292992532431</v>
      </c>
      <c r="O31">
        <f>ABS(Table1[[#This Row],[Hull Volume]]-Table1[[#This Row],[Calc]])</f>
        <v>1.4230062959086354E-4</v>
      </c>
      <c r="P31">
        <f>Table1[[#This Row],[Engine Volume]]/Table1[[#This Row],[Engine Count]]</f>
        <v>18.058534307291382</v>
      </c>
      <c r="Q31">
        <f>Table1[[#This Row],[Half L]]+Table1[[#This Row],[qVal]]</f>
        <v>7.8961744082223602</v>
      </c>
      <c r="R31">
        <f>Table1[[#This Row],[Half H]]</f>
        <v>5.0999999999999996</v>
      </c>
      <c r="S31">
        <f>Table1[[#This Row],[Each Engine Vol]]/(PI()*Table1[[#This Row],[Engine Radius (Each)]]^2)</f>
        <v>10.219039999999998</v>
      </c>
      <c r="T31">
        <v>0.75</v>
      </c>
      <c r="U31" s="6" t="str">
        <f>_xlfn.CONCAT("(",_xlfn.TEXTJOIN(", ",FALSE,_xlfn.CONCAT("""",Table1[[#This Row],[Type]],"-",SUBSTITUTE(Table1[[#This Row],[L|W|H]],"|","-"),""""), ROUND(Table1[[#This Row],[Half L]],3), ROUND(Table1[[#This Row],[Half H]],3), ROUND(Table1[[#This Row],[qVal]],3), ROUND(Table1[[#This Row],[Engine Length (Each)]],3), ROUND(Table1[[#This Row],[Engine Count]],3)),")")</f>
        <v>("CA-4-4-4", 5.1, 5.1, 2.796, 10.219, 4)</v>
      </c>
    </row>
    <row r="32" spans="1:21" x14ac:dyDescent="0.25">
      <c r="A32">
        <v>8</v>
      </c>
      <c r="B32" t="s">
        <v>32</v>
      </c>
      <c r="C32" s="6" t="s">
        <v>22</v>
      </c>
      <c r="D32">
        <v>15.9</v>
      </c>
      <c r="E32">
        <v>9.07</v>
      </c>
      <c r="F32" s="1">
        <v>0.13</v>
      </c>
      <c r="G32">
        <v>4</v>
      </c>
      <c r="H32">
        <f>4*PI()*Table1[[#This Row],[L Dimension]]/2*Table1[[#This Row],[H Dimension]]/2*Table1[[#This Row],[H Dimension]]/2/3</f>
        <v>684.8734345439924</v>
      </c>
      <c r="I32">
        <f>Table1[[#This Row],[Total Volume]]*(1-Table1[[#This Row],[Engine %]])</f>
        <v>595.8398880532734</v>
      </c>
      <c r="J32">
        <f>Table1[[#This Row],[Total Volume]]*Table1[[#This Row],[Engine %]]</f>
        <v>89.033546490719019</v>
      </c>
      <c r="K32">
        <f>Table1[[#This Row],[L Dimension]]/2</f>
        <v>7.95</v>
      </c>
      <c r="L32">
        <f>Table1[[#This Row],[H Dimension]]/2</f>
        <v>4.5350000000000001</v>
      </c>
      <c r="M32">
        <v>4.3587457841301456</v>
      </c>
      <c r="N32">
        <f>(PI()*Table1[[#This Row],[Half H]]^2*(2*Table1[[#This Row],[Half L]]-Table1[[#This Row],[qVal]])*(Table1[[#This Row],[Half L]]+Table1[[#This Row],[qVal]])^2)/(3*Table1[[#This Row],[Half L]]^2)</f>
        <v>595.83986287682751</v>
      </c>
      <c r="O32">
        <f>ABS(Table1[[#This Row],[Hull Volume]]-Table1[[#This Row],[Calc]])</f>
        <v>2.5176445888064336E-5</v>
      </c>
      <c r="P32">
        <f>Table1[[#This Row],[Engine Volume]]/Table1[[#This Row],[Engine Count]]</f>
        <v>22.258386622679755</v>
      </c>
      <c r="Q32">
        <f>Table1[[#This Row],[Half L]]+Table1[[#This Row],[qVal]]</f>
        <v>12.308745784130146</v>
      </c>
      <c r="R32">
        <f>Table1[[#This Row],[Half H]]</f>
        <v>4.5350000000000001</v>
      </c>
      <c r="S32">
        <f>Table1[[#This Row],[Each Engine Vol]]/(PI()*Table1[[#This Row],[Engine Radius (Each)]]^2)</f>
        <v>12.595670244444447</v>
      </c>
      <c r="T32">
        <v>0.75</v>
      </c>
      <c r="U32" s="6" t="str">
        <f>_xlfn.CONCAT("(",_xlfn.TEXTJOIN(", ",FALSE,_xlfn.CONCAT("""",Table1[[#This Row],[Type]],"-",SUBSTITUTE(Table1[[#This Row],[L|W|H]],"|","-"),""""), ROUND(Table1[[#This Row],[Half L]],3), ROUND(Table1[[#This Row],[Half H]],3), ROUND(Table1[[#This Row],[qVal]],3), ROUND(Table1[[#This Row],[Engine Length (Each)]],3), ROUND(Table1[[#This Row],[Engine Count]],3)),")")</f>
        <v>("BC-7-4-4", 7.95, 4.535, 4.359, 12.596, 4)</v>
      </c>
    </row>
    <row r="33" spans="1:21" x14ac:dyDescent="0.25">
      <c r="A33">
        <v>8</v>
      </c>
      <c r="B33" t="s">
        <v>32</v>
      </c>
      <c r="C33" s="6" t="s">
        <v>23</v>
      </c>
      <c r="D33">
        <v>14.3</v>
      </c>
      <c r="E33">
        <v>9.5500000000000007</v>
      </c>
      <c r="F33" s="1">
        <v>0.13</v>
      </c>
      <c r="G33">
        <v>4</v>
      </c>
      <c r="H33">
        <f>4*PI()*Table1[[#This Row],[L Dimension]]/2*Table1[[#This Row],[H Dimension]]/2*Table1[[#This Row],[H Dimension]]/2/3</f>
        <v>682.87529784050514</v>
      </c>
      <c r="I33">
        <f>Table1[[#This Row],[Total Volume]]*(1-Table1[[#This Row],[Engine %]])</f>
        <v>594.10150912123947</v>
      </c>
      <c r="J33">
        <f>Table1[[#This Row],[Total Volume]]*Table1[[#This Row],[Engine %]]</f>
        <v>88.773788719265667</v>
      </c>
      <c r="K33">
        <f>Table1[[#This Row],[L Dimension]]/2</f>
        <v>7.15</v>
      </c>
      <c r="L33">
        <f>Table1[[#This Row],[H Dimension]]/2</f>
        <v>4.7750000000000004</v>
      </c>
      <c r="M33">
        <v>3.9201302388544876</v>
      </c>
      <c r="N33">
        <f>(PI()*Table1[[#This Row],[Half H]]^2*(2*Table1[[#This Row],[Half L]]-Table1[[#This Row],[qVal]])*(Table1[[#This Row],[Half L]]+Table1[[#This Row],[qVal]])^2)/(3*Table1[[#This Row],[Half L]]^2)</f>
        <v>594.10150319019056</v>
      </c>
      <c r="O33">
        <f>ABS(Table1[[#This Row],[Hull Volume]]-Table1[[#This Row],[Calc]])</f>
        <v>5.9310489177732961E-6</v>
      </c>
      <c r="P33">
        <f>Table1[[#This Row],[Engine Volume]]/Table1[[#This Row],[Engine Count]]</f>
        <v>22.193447179816417</v>
      </c>
      <c r="Q33">
        <f>Table1[[#This Row],[Half L]]+Table1[[#This Row],[qVal]]</f>
        <v>11.070130238854489</v>
      </c>
      <c r="R33">
        <f>Table1[[#This Row],[Half H]]</f>
        <v>4.7750000000000004</v>
      </c>
      <c r="S33">
        <f>Table1[[#This Row],[Each Engine Vol]]/(PI()*Table1[[#This Row],[Engine Radius (Each)]]^2)</f>
        <v>12.558922037037037</v>
      </c>
      <c r="T33">
        <v>0.75</v>
      </c>
      <c r="U33" s="6" t="str">
        <f>_xlfn.CONCAT("(",_xlfn.TEXTJOIN(", ",FALSE,_xlfn.CONCAT("""",Table1[[#This Row],[Type]],"-",SUBSTITUTE(Table1[[#This Row],[L|W|H]],"|","-"),""""), ROUND(Table1[[#This Row],[Half L]],3), ROUND(Table1[[#This Row],[Half H]],3), ROUND(Table1[[#This Row],[qVal]],3), ROUND(Table1[[#This Row],[Engine Length (Each)]],3), ROUND(Table1[[#This Row],[Engine Count]],3)),")")</f>
        <v>("BC-6-4-4", 7.15, 4.775, 3.92, 12.559, 4)</v>
      </c>
    </row>
    <row r="34" spans="1:21" x14ac:dyDescent="0.25">
      <c r="A34">
        <v>8</v>
      </c>
      <c r="B34" t="s">
        <v>32</v>
      </c>
      <c r="C34" t="s">
        <v>24</v>
      </c>
      <c r="D34">
        <v>12.7</v>
      </c>
      <c r="E34">
        <v>10.1</v>
      </c>
      <c r="F34" s="1">
        <v>0.13</v>
      </c>
      <c r="G34">
        <v>4</v>
      </c>
      <c r="H34">
        <f>4*PI()*Table1[[#This Row],[L Dimension]]/2*Table1[[#This Row],[H Dimension]]/2*Table1[[#This Row],[H Dimension]]/2/3</f>
        <v>678.33635095453712</v>
      </c>
      <c r="I34">
        <f>Table1[[#This Row],[Total Volume]]*(1-Table1[[#This Row],[Engine %]])</f>
        <v>590.15262533044734</v>
      </c>
      <c r="J34">
        <f>Table1[[#This Row],[Total Volume]]*Table1[[#This Row],[Engine %]]</f>
        <v>88.183725624089831</v>
      </c>
      <c r="K34">
        <f>Table1[[#This Row],[L Dimension]]/2</f>
        <v>6.35</v>
      </c>
      <c r="L34">
        <f>Table1[[#This Row],[H Dimension]]/2</f>
        <v>5.05</v>
      </c>
      <c r="M34">
        <v>3.4814978717178855</v>
      </c>
      <c r="N34">
        <f>(PI()*Table1[[#This Row],[Half H]]^2*(2*Table1[[#This Row],[Half L]]-Table1[[#This Row],[qVal]])*(Table1[[#This Row],[Half L]]+Table1[[#This Row],[qVal]])^2)/(3*Table1[[#This Row],[Half L]]^2)</f>
        <v>590.1517006694769</v>
      </c>
      <c r="O34">
        <f>ABS(Table1[[#This Row],[Hull Volume]]-Table1[[#This Row],[Calc]])</f>
        <v>9.2466097044052731E-4</v>
      </c>
      <c r="P34">
        <f>Table1[[#This Row],[Engine Volume]]/Table1[[#This Row],[Engine Count]]</f>
        <v>22.045931406022458</v>
      </c>
      <c r="Q34">
        <f>Table1[[#This Row],[Half L]]+Table1[[#This Row],[qVal]]</f>
        <v>9.831497871717886</v>
      </c>
      <c r="R34">
        <f>Table1[[#This Row],[Half H]]</f>
        <v>5.05</v>
      </c>
      <c r="S34">
        <f>Table1[[#This Row],[Each Engine Vol]]/(PI()*Table1[[#This Row],[Engine Radius (Each)]]^2)</f>
        <v>12.475445185185182</v>
      </c>
      <c r="T34">
        <v>0.75</v>
      </c>
      <c r="U34" s="6" t="str">
        <f>_xlfn.CONCAT("(",_xlfn.TEXTJOIN(", ",FALSE,_xlfn.CONCAT("""",Table1[[#This Row],[Type]],"-",SUBSTITUTE(Table1[[#This Row],[L|W|H]],"|","-"),""""), ROUND(Table1[[#This Row],[Half L]],3), ROUND(Table1[[#This Row],[Half H]],3), ROUND(Table1[[#This Row],[qVal]],3), ROUND(Table1[[#This Row],[Engine Length (Each)]],3), ROUND(Table1[[#This Row],[Engine Count]],3)),")")</f>
        <v>("BC-5-4-4", 6.35, 5.05, 3.481, 12.475, 4)</v>
      </c>
    </row>
    <row r="35" spans="1:21" x14ac:dyDescent="0.25">
      <c r="A35">
        <v>8</v>
      </c>
      <c r="B35" t="s">
        <v>32</v>
      </c>
      <c r="C35" t="s">
        <v>25</v>
      </c>
      <c r="D35">
        <v>10.9</v>
      </c>
      <c r="E35">
        <v>10.9</v>
      </c>
      <c r="F35" s="1">
        <v>0.13</v>
      </c>
      <c r="G35">
        <v>4</v>
      </c>
      <c r="H35">
        <f>4*PI()*Table1[[#This Row],[L Dimension]]/2*Table1[[#This Row],[H Dimension]]/2*Table1[[#This Row],[H Dimension]]/2/3</f>
        <v>678.07559876428945</v>
      </c>
      <c r="I35">
        <f>Table1[[#This Row],[Total Volume]]*(1-Table1[[#This Row],[Engine %]])</f>
        <v>589.92577092493184</v>
      </c>
      <c r="J35">
        <f>Table1[[#This Row],[Total Volume]]*Table1[[#This Row],[Engine %]]</f>
        <v>88.149827839357627</v>
      </c>
      <c r="K35">
        <f>Table1[[#This Row],[L Dimension]]/2</f>
        <v>5.45</v>
      </c>
      <c r="L35">
        <f>Table1[[#This Row],[H Dimension]]/2</f>
        <v>5.45</v>
      </c>
      <c r="M35">
        <v>2.9880679130070211</v>
      </c>
      <c r="N35">
        <f>(PI()*Table1[[#This Row],[Half H]]^2*(2*Table1[[#This Row],[Half L]]-Table1[[#This Row],[qVal]])*(Table1[[#This Row],[Half L]]+Table1[[#This Row],[qVal]])^2)/(3*Table1[[#This Row],[Half L]]^2)</f>
        <v>589.92554392769989</v>
      </c>
      <c r="O35">
        <f>ABS(Table1[[#This Row],[Hull Volume]]-Table1[[#This Row],[Calc]])</f>
        <v>2.2699723194818944E-4</v>
      </c>
      <c r="P35">
        <f>Table1[[#This Row],[Engine Volume]]/Table1[[#This Row],[Engine Count]]</f>
        <v>22.037456959839407</v>
      </c>
      <c r="Q35">
        <f>Table1[[#This Row],[Half L]]+Table1[[#This Row],[qVal]]</f>
        <v>8.4380679130070213</v>
      </c>
      <c r="R35">
        <f>Table1[[#This Row],[Half H]]</f>
        <v>5.45</v>
      </c>
      <c r="S35">
        <f>Table1[[#This Row],[Each Engine Vol]]/(PI()*Table1[[#This Row],[Engine Radius (Each)]]^2)</f>
        <v>12.470649629629632</v>
      </c>
      <c r="T35">
        <v>0.75</v>
      </c>
      <c r="U35" s="6" t="str">
        <f>_xlfn.CONCAT("(",_xlfn.TEXTJOIN(", ",FALSE,_xlfn.CONCAT("""",Table1[[#This Row],[Type]],"-",SUBSTITUTE(Table1[[#This Row],[L|W|H]],"|","-"),""""), ROUND(Table1[[#This Row],[Half L]],3), ROUND(Table1[[#This Row],[Half H]],3), ROUND(Table1[[#This Row],[qVal]],3), ROUND(Table1[[#This Row],[Engine Length (Each)]],3), ROUND(Table1[[#This Row],[Engine Count]],3)),")")</f>
        <v>("BC-4-4-4", 5.45, 5.45, 2.988, 12.471, 4)</v>
      </c>
    </row>
    <row r="36" spans="1:21" x14ac:dyDescent="0.25">
      <c r="A36">
        <v>9</v>
      </c>
      <c r="B36" t="s">
        <v>33</v>
      </c>
      <c r="C36" s="6" t="s">
        <v>22</v>
      </c>
      <c r="D36">
        <v>16.8</v>
      </c>
      <c r="E36">
        <v>9.59</v>
      </c>
      <c r="F36" s="1">
        <v>0.13</v>
      </c>
      <c r="G36">
        <v>5</v>
      </c>
      <c r="H36">
        <f>4*PI()*Table1[[#This Row],[L Dimension]]/2*Table1[[#This Row],[H Dimension]]/2*Table1[[#This Row],[H Dimension]]/2/3</f>
        <v>808.99366050891206</v>
      </c>
      <c r="I36">
        <f>Table1[[#This Row],[Total Volume]]*(1-Table1[[#This Row],[Engine %]])</f>
        <v>703.82448464275353</v>
      </c>
      <c r="J36">
        <f>Table1[[#This Row],[Total Volume]]*Table1[[#This Row],[Engine %]]</f>
        <v>105.16917586615857</v>
      </c>
      <c r="K36">
        <f>Table1[[#This Row],[L Dimension]]/2</f>
        <v>8.4</v>
      </c>
      <c r="L36">
        <f>Table1[[#This Row],[H Dimension]]/2</f>
        <v>4.7949999999999999</v>
      </c>
      <c r="M36">
        <v>4.6054668299206734</v>
      </c>
      <c r="N36">
        <f>(PI()*Table1[[#This Row],[Half H]]^2*(2*Table1[[#This Row],[Half L]]-Table1[[#This Row],[qVal]])*(Table1[[#This Row],[Half L]]+Table1[[#This Row],[qVal]])^2)/(3*Table1[[#This Row],[Half L]]^2)</f>
        <v>703.82443400452007</v>
      </c>
      <c r="O36">
        <f>ABS(Table1[[#This Row],[Hull Volume]]-Table1[[#This Row],[Calc]])</f>
        <v>5.0638233460631454E-5</v>
      </c>
      <c r="P36">
        <f>Table1[[#This Row],[Engine Volume]]/Table1[[#This Row],[Engine Count]]</f>
        <v>21.033835173231715</v>
      </c>
      <c r="Q36">
        <f>Table1[[#This Row],[Half L]]+Table1[[#This Row],[qVal]]</f>
        <v>13.005466829920675</v>
      </c>
      <c r="R36">
        <f>Table1[[#This Row],[Half H]]</f>
        <v>4.7949999999999999</v>
      </c>
      <c r="S36">
        <f>Table1[[#This Row],[Each Engine Vol]]/(PI()*Table1[[#This Row],[Engine Radius (Each)]]^2)</f>
        <v>11.902715875555556</v>
      </c>
      <c r="T36">
        <v>0.75</v>
      </c>
      <c r="U36" s="6" t="str">
        <f>_xlfn.CONCAT("(",_xlfn.TEXTJOIN(", ",FALSE,_xlfn.CONCAT("""",Table1[[#This Row],[Type]],"-",SUBSTITUTE(Table1[[#This Row],[L|W|H]],"|","-"),""""), ROUND(Table1[[#This Row],[Half L]],3), ROUND(Table1[[#This Row],[Half H]],3), ROUND(Table1[[#This Row],[qVal]],3), ROUND(Table1[[#This Row],[Engine Length (Each)]],3), ROUND(Table1[[#This Row],[Engine Count]],3)),")")</f>
        <v>("BB-7-4-4", 8.4, 4.795, 4.605, 11.903, 5)</v>
      </c>
    </row>
    <row r="37" spans="1:21" x14ac:dyDescent="0.25">
      <c r="A37">
        <v>9</v>
      </c>
      <c r="B37" t="s">
        <v>33</v>
      </c>
      <c r="C37" s="6" t="s">
        <v>23</v>
      </c>
      <c r="D37">
        <v>15.1</v>
      </c>
      <c r="E37">
        <v>10.1</v>
      </c>
      <c r="F37" s="1">
        <v>0.13</v>
      </c>
      <c r="G37">
        <v>5</v>
      </c>
      <c r="H37">
        <f>4*PI()*Table1[[#This Row],[L Dimension]]/2*Table1[[#This Row],[H Dimension]]/2*Table1[[#This Row],[H Dimension]]/2/3</f>
        <v>806.52589759161503</v>
      </c>
      <c r="I37">
        <f>Table1[[#This Row],[Total Volume]]*(1-Table1[[#This Row],[Engine %]])</f>
        <v>701.67753090470512</v>
      </c>
      <c r="J37">
        <f>Table1[[#This Row],[Total Volume]]*Table1[[#This Row],[Engine %]]</f>
        <v>104.84836668690996</v>
      </c>
      <c r="K37">
        <f>Table1[[#This Row],[L Dimension]]/2</f>
        <v>7.55</v>
      </c>
      <c r="L37">
        <f>Table1[[#This Row],[H Dimension]]/2</f>
        <v>5.05</v>
      </c>
      <c r="M37">
        <v>4.1394380635955557</v>
      </c>
      <c r="N37">
        <f>(PI()*Table1[[#This Row],[Half H]]^2*(2*Table1[[#This Row],[Half L]]-Table1[[#This Row],[qVal]])*(Table1[[#This Row],[Half L]]+Table1[[#This Row],[qVal]])^2)/(3*Table1[[#This Row],[Half L]]^2)</f>
        <v>701.67751489773423</v>
      </c>
      <c r="O37">
        <f>ABS(Table1[[#This Row],[Hull Volume]]-Table1[[#This Row],[Calc]])</f>
        <v>1.600697089543246E-5</v>
      </c>
      <c r="P37">
        <f>Table1[[#This Row],[Engine Volume]]/Table1[[#This Row],[Engine Count]]</f>
        <v>20.969673337381991</v>
      </c>
      <c r="Q37">
        <f>Table1[[#This Row],[Half L]]+Table1[[#This Row],[qVal]]</f>
        <v>11.689438063595556</v>
      </c>
      <c r="R37">
        <f>Table1[[#This Row],[Half H]]</f>
        <v>5.05</v>
      </c>
      <c r="S37">
        <f>Table1[[#This Row],[Each Engine Vol]]/(PI()*Table1[[#This Row],[Engine Radius (Each)]]^2)</f>
        <v>11.8664077037037</v>
      </c>
      <c r="T37">
        <v>0.75</v>
      </c>
      <c r="U37" s="6" t="str">
        <f>_xlfn.CONCAT("(",_xlfn.TEXTJOIN(", ",FALSE,_xlfn.CONCAT("""",Table1[[#This Row],[Type]],"-",SUBSTITUTE(Table1[[#This Row],[L|W|H]],"|","-"),""""), ROUND(Table1[[#This Row],[Half L]],3), ROUND(Table1[[#This Row],[Half H]],3), ROUND(Table1[[#This Row],[qVal]],3), ROUND(Table1[[#This Row],[Engine Length (Each)]],3), ROUND(Table1[[#This Row],[Engine Count]],3)),")")</f>
        <v>("BB-6-4-4", 7.55, 5.05, 4.139, 11.866, 5)</v>
      </c>
    </row>
    <row r="38" spans="1:21" x14ac:dyDescent="0.25">
      <c r="A38">
        <v>9</v>
      </c>
      <c r="B38" t="s">
        <v>33</v>
      </c>
      <c r="C38" t="s">
        <v>24</v>
      </c>
      <c r="D38">
        <v>13.4</v>
      </c>
      <c r="E38">
        <v>10.7</v>
      </c>
      <c r="F38" s="1">
        <v>0.13</v>
      </c>
      <c r="G38">
        <v>5</v>
      </c>
      <c r="H38">
        <f>4*PI()*Table1[[#This Row],[L Dimension]]/2*Table1[[#This Row],[H Dimension]]/2*Table1[[#This Row],[H Dimension]]/2/3</f>
        <v>803.28743916453971</v>
      </c>
      <c r="I38">
        <f>Table1[[#This Row],[Total Volume]]*(1-Table1[[#This Row],[Engine %]])</f>
        <v>698.86007207314958</v>
      </c>
      <c r="J38">
        <f>Table1[[#This Row],[Total Volume]]*Table1[[#This Row],[Engine %]]</f>
        <v>104.42736709139017</v>
      </c>
      <c r="K38">
        <f>Table1[[#This Row],[L Dimension]]/2</f>
        <v>6.7</v>
      </c>
      <c r="L38">
        <f>Table1[[#This Row],[H Dimension]]/2</f>
        <v>5.35</v>
      </c>
      <c r="M38">
        <v>3.6734088379825662</v>
      </c>
      <c r="N38">
        <f>(PI()*Table1[[#This Row],[Half H]]^2*(2*Table1[[#This Row],[Half L]]-Table1[[#This Row],[qVal]])*(Table1[[#This Row],[Half L]]+Table1[[#This Row],[qVal]])^2)/(3*Table1[[#This Row],[Half L]]^2)</f>
        <v>698.86007029681161</v>
      </c>
      <c r="O38">
        <f>ABS(Table1[[#This Row],[Hull Volume]]-Table1[[#This Row],[Calc]])</f>
        <v>1.7763379673851887E-6</v>
      </c>
      <c r="P38">
        <f>Table1[[#This Row],[Engine Volume]]/Table1[[#This Row],[Engine Count]]</f>
        <v>20.885473418278032</v>
      </c>
      <c r="Q38">
        <f>Table1[[#This Row],[Half L]]+Table1[[#This Row],[qVal]]</f>
        <v>10.373408837982566</v>
      </c>
      <c r="R38">
        <f>Table1[[#This Row],[Half H]]</f>
        <v>5.35</v>
      </c>
      <c r="S38">
        <f>Table1[[#This Row],[Each Engine Vol]]/(PI()*Table1[[#This Row],[Engine Radius (Each)]]^2)</f>
        <v>11.818760296296295</v>
      </c>
      <c r="T38">
        <v>0.75</v>
      </c>
      <c r="U38" s="6" t="str">
        <f>_xlfn.CONCAT("(",_xlfn.TEXTJOIN(", ",FALSE,_xlfn.CONCAT("""",Table1[[#This Row],[Type]],"-",SUBSTITUTE(Table1[[#This Row],[L|W|H]],"|","-"),""""), ROUND(Table1[[#This Row],[Half L]],3), ROUND(Table1[[#This Row],[Half H]],3), ROUND(Table1[[#This Row],[qVal]],3), ROUND(Table1[[#This Row],[Engine Length (Each)]],3), ROUND(Table1[[#This Row],[Engine Count]],3)),")")</f>
        <v>("BB-5-4-4", 6.7, 5.35, 3.673, 11.819, 5)</v>
      </c>
    </row>
    <row r="39" spans="1:21" x14ac:dyDescent="0.25">
      <c r="A39">
        <v>9</v>
      </c>
      <c r="B39" t="s">
        <v>33</v>
      </c>
      <c r="C39" t="s">
        <v>25</v>
      </c>
      <c r="D39">
        <v>11.6</v>
      </c>
      <c r="E39">
        <v>11.6</v>
      </c>
      <c r="F39" s="1">
        <v>0.13</v>
      </c>
      <c r="G39">
        <v>5</v>
      </c>
      <c r="H39" s="2">
        <f>4*PI()*Table1[[#This Row],[L Dimension]]/2*Table1[[#This Row],[H Dimension]]/2*Table1[[#This Row],[H Dimension]]/2/3</f>
        <v>817.28323443628221</v>
      </c>
      <c r="I39">
        <f>Table1[[#This Row],[Total Volume]]*(1-Table1[[#This Row],[Engine %]])</f>
        <v>711.03641395956549</v>
      </c>
      <c r="J39">
        <f>Table1[[#This Row],[Total Volume]]*Table1[[#This Row],[Engine %]]</f>
        <v>106.24682047671669</v>
      </c>
      <c r="K39">
        <f>Table1[[#This Row],[L Dimension]]/2</f>
        <v>5.8</v>
      </c>
      <c r="L39">
        <f>Table1[[#This Row],[H Dimension]]/2</f>
        <v>5.8</v>
      </c>
      <c r="M39">
        <v>3.1799613014202239</v>
      </c>
      <c r="N39">
        <f>(PI()*Table1[[#This Row],[Half H]]^2*(2*Table1[[#This Row],[Half L]]-Table1[[#This Row],[qVal]])*(Table1[[#This Row],[Half L]]+Table1[[#This Row],[qVal]])^2)/(3*Table1[[#This Row],[Half L]]^2)</f>
        <v>711.03607522424545</v>
      </c>
      <c r="O39">
        <f>ABS(Table1[[#This Row],[Hull Volume]]-Table1[[#This Row],[Calc]])</f>
        <v>3.387353200423604E-4</v>
      </c>
      <c r="P39">
        <f>Table1[[#This Row],[Engine Volume]]/Table1[[#This Row],[Engine Count]]</f>
        <v>21.249364095343338</v>
      </c>
      <c r="Q39">
        <f>Table1[[#This Row],[Half L]]+Table1[[#This Row],[qVal]]</f>
        <v>8.9799613014202233</v>
      </c>
      <c r="R39">
        <f>Table1[[#This Row],[Half H]]</f>
        <v>5.8</v>
      </c>
      <c r="S39">
        <f>Table1[[#This Row],[Each Engine Vol]]/(PI()*Table1[[#This Row],[Engine Radius (Each)]]^2)</f>
        <v>12.024680296296296</v>
      </c>
      <c r="T39">
        <v>0.75</v>
      </c>
      <c r="U39" s="6" t="str">
        <f>_xlfn.CONCAT("(",_xlfn.TEXTJOIN(", ",FALSE,_xlfn.CONCAT("""",Table1[[#This Row],[Type]],"-",SUBSTITUTE(Table1[[#This Row],[L|W|H]],"|","-"),""""), ROUND(Table1[[#This Row],[Half L]],3), ROUND(Table1[[#This Row],[Half H]],3), ROUND(Table1[[#This Row],[qVal]],3), ROUND(Table1[[#This Row],[Engine Length (Each)]],3), ROUND(Table1[[#This Row],[Engine Count]],3)),")")</f>
        <v>("BB-4-4-4", 5.8, 5.8, 3.18, 12.025, 5)</v>
      </c>
    </row>
    <row r="40" spans="1:21" x14ac:dyDescent="0.25">
      <c r="A40">
        <v>10</v>
      </c>
      <c r="B40" t="s">
        <v>34</v>
      </c>
      <c r="C40" s="6" t="s">
        <v>22</v>
      </c>
      <c r="D40">
        <v>17.600000000000001</v>
      </c>
      <c r="E40">
        <v>10.1</v>
      </c>
      <c r="F40" s="1">
        <v>0.14000000000000001</v>
      </c>
      <c r="G40">
        <v>5</v>
      </c>
      <c r="H40">
        <f>4*PI()*Table1[[#This Row],[L Dimension]]/2*Table1[[#This Row],[H Dimension]]/2*Table1[[#This Row],[H Dimension]]/2/3</f>
        <v>940.05667533857138</v>
      </c>
      <c r="I40">
        <f>Table1[[#This Row],[Total Volume]]*(1-Table1[[#This Row],[Engine %]])</f>
        <v>808.44874079117142</v>
      </c>
      <c r="J40">
        <f>Table1[[#This Row],[Total Volume]]*Table1[[#This Row],[Engine %]]</f>
        <v>131.60793454739999</v>
      </c>
      <c r="K40">
        <f>Table1[[#This Row],[L Dimension]]/2</f>
        <v>8.8000000000000007</v>
      </c>
      <c r="L40">
        <f>Table1[[#This Row],[H Dimension]]/2</f>
        <v>5.05</v>
      </c>
      <c r="M40">
        <v>4.6594202199433363</v>
      </c>
      <c r="N40">
        <f>(PI()*Table1[[#This Row],[Half H]]^2*(2*Table1[[#This Row],[Half L]]-Table1[[#This Row],[qVal]])*(Table1[[#This Row],[Half L]]+Table1[[#This Row],[qVal]])^2)/(3*Table1[[#This Row],[Half L]]^2)</f>
        <v>808.44870479218412</v>
      </c>
      <c r="O40">
        <f>ABS(Table1[[#This Row],[Hull Volume]]-Table1[[#This Row],[Calc]])</f>
        <v>3.5998987300445151E-5</v>
      </c>
      <c r="P40">
        <f>Table1[[#This Row],[Engine Volume]]/Table1[[#This Row],[Engine Count]]</f>
        <v>26.321586909479997</v>
      </c>
      <c r="Q40">
        <f>Table1[[#This Row],[Half L]]+Table1[[#This Row],[qVal]]</f>
        <v>13.459420219943336</v>
      </c>
      <c r="R40">
        <f>Table1[[#This Row],[Half H]]</f>
        <v>5.05</v>
      </c>
      <c r="S40">
        <f>Table1[[#This Row],[Each Engine Vol]]/(PI()*Table1[[#This Row],[Engine Radius (Each)]]^2)</f>
        <v>14.894971259259258</v>
      </c>
      <c r="T40">
        <v>0.75</v>
      </c>
      <c r="U40" s="6" t="str">
        <f>_xlfn.CONCAT("(",_xlfn.TEXTJOIN(", ",FALSE,_xlfn.CONCAT("""",Table1[[#This Row],[Type]],"-",SUBSTITUTE(Table1[[#This Row],[L|W|H]],"|","-"),""""), ROUND(Table1[[#This Row],[Half L]],3), ROUND(Table1[[#This Row],[Half H]],3), ROUND(Table1[[#This Row],[qVal]],3), ROUND(Table1[[#This Row],[Engine Length (Each)]],3), ROUND(Table1[[#This Row],[Engine Count]],3)),")")</f>
        <v>("DN-7-4-4", 8.8, 5.05, 4.659, 14.895, 5)</v>
      </c>
    </row>
    <row r="41" spans="1:21" x14ac:dyDescent="0.25">
      <c r="A41">
        <v>10</v>
      </c>
      <c r="B41" t="s">
        <v>34</v>
      </c>
      <c r="C41" s="6" t="s">
        <v>23</v>
      </c>
      <c r="D41">
        <v>15.9</v>
      </c>
      <c r="E41">
        <v>10.6</v>
      </c>
      <c r="F41" s="1">
        <v>0.14000000000000001</v>
      </c>
      <c r="G41">
        <v>5</v>
      </c>
      <c r="H41">
        <f>4*PI()*Table1[[#This Row],[L Dimension]]/2*Table1[[#This Row],[H Dimension]]/2*Table1[[#This Row],[H Dimension]]/2/3</f>
        <v>935.42177897697502</v>
      </c>
      <c r="I41">
        <f>Table1[[#This Row],[Total Volume]]*(1-Table1[[#This Row],[Engine %]])</f>
        <v>804.46272992019851</v>
      </c>
      <c r="J41">
        <f>Table1[[#This Row],[Total Volume]]*Table1[[#This Row],[Engine %]]</f>
        <v>130.95904905677651</v>
      </c>
      <c r="K41">
        <f>Table1[[#This Row],[L Dimension]]/2</f>
        <v>7.95</v>
      </c>
      <c r="L41">
        <f>Table1[[#This Row],[H Dimension]]/2</f>
        <v>5.3</v>
      </c>
      <c r="M41">
        <v>4.2093629504779582</v>
      </c>
      <c r="N41">
        <f>(PI()*Table1[[#This Row],[Half H]]^2*(2*Table1[[#This Row],[Half L]]-Table1[[#This Row],[qVal]])*(Table1[[#This Row],[Half L]]+Table1[[#This Row],[qVal]])^2)/(3*Table1[[#This Row],[Half L]]^2)</f>
        <v>804.46271730526132</v>
      </c>
      <c r="O41">
        <f>ABS(Table1[[#This Row],[Hull Volume]]-Table1[[#This Row],[Calc]])</f>
        <v>1.2614937190846831E-5</v>
      </c>
      <c r="P41">
        <f>Table1[[#This Row],[Engine Volume]]/Table1[[#This Row],[Engine Count]]</f>
        <v>26.191809811355302</v>
      </c>
      <c r="Q41">
        <f>Table1[[#This Row],[Half L]]+Table1[[#This Row],[qVal]]</f>
        <v>12.159362950477959</v>
      </c>
      <c r="R41">
        <f>Table1[[#This Row],[Half H]]</f>
        <v>5.3</v>
      </c>
      <c r="S41">
        <f>Table1[[#This Row],[Each Engine Vol]]/(PI()*Table1[[#This Row],[Engine Radius (Each)]]^2)</f>
        <v>14.821532444444442</v>
      </c>
      <c r="T41">
        <v>0.75</v>
      </c>
      <c r="U41" s="6" t="str">
        <f>_xlfn.CONCAT("(",_xlfn.TEXTJOIN(", ",FALSE,_xlfn.CONCAT("""",Table1[[#This Row],[Type]],"-",SUBSTITUTE(Table1[[#This Row],[L|W|H]],"|","-"),""""), ROUND(Table1[[#This Row],[Half L]],3), ROUND(Table1[[#This Row],[Half H]],3), ROUND(Table1[[#This Row],[qVal]],3), ROUND(Table1[[#This Row],[Engine Length (Each)]],3), ROUND(Table1[[#This Row],[Engine Count]],3)),")")</f>
        <v>("DN-6-4-4", 7.95, 5.3, 4.209, 14.822, 5)</v>
      </c>
    </row>
    <row r="42" spans="1:21" x14ac:dyDescent="0.25">
      <c r="A42">
        <v>10</v>
      </c>
      <c r="B42" t="s">
        <v>34</v>
      </c>
      <c r="C42" t="s">
        <v>24</v>
      </c>
      <c r="D42">
        <v>14.1</v>
      </c>
      <c r="E42">
        <v>11.3</v>
      </c>
      <c r="F42" s="1">
        <v>0.14000000000000001</v>
      </c>
      <c r="G42">
        <v>5</v>
      </c>
      <c r="H42">
        <f>4*PI()*Table1[[#This Row],[L Dimension]]/2*Table1[[#This Row],[H Dimension]]/2*Table1[[#This Row],[H Dimension]]/2/3</f>
        <v>942.70241995166987</v>
      </c>
      <c r="I42">
        <f>Table1[[#This Row],[Total Volume]]*(1-Table1[[#This Row],[Engine %]])</f>
        <v>810.72408115843609</v>
      </c>
      <c r="J42">
        <f>Table1[[#This Row],[Total Volume]]*Table1[[#This Row],[Engine %]]</f>
        <v>131.9783387932338</v>
      </c>
      <c r="K42">
        <f>Table1[[#This Row],[L Dimension]]/2</f>
        <v>7.05</v>
      </c>
      <c r="L42">
        <f>Table1[[#This Row],[H Dimension]]/2</f>
        <v>5.65</v>
      </c>
      <c r="M42">
        <v>3.7328314488305296</v>
      </c>
      <c r="N42">
        <f>(PI()*Table1[[#This Row],[Half H]]^2*(2*Table1[[#This Row],[Half L]]-Table1[[#This Row],[qVal]])*(Table1[[#This Row],[Half L]]+Table1[[#This Row],[qVal]])^2)/(3*Table1[[#This Row],[Half L]]^2)</f>
        <v>810.72407949655769</v>
      </c>
      <c r="O42">
        <f>ABS(Table1[[#This Row],[Hull Volume]]-Table1[[#This Row],[Calc]])</f>
        <v>1.6618784002275788E-6</v>
      </c>
      <c r="P42">
        <f>Table1[[#This Row],[Engine Volume]]/Table1[[#This Row],[Engine Count]]</f>
        <v>26.395667758646759</v>
      </c>
      <c r="Q42">
        <f>Table1[[#This Row],[Half L]]+Table1[[#This Row],[qVal]]</f>
        <v>10.78283144883053</v>
      </c>
      <c r="R42">
        <f>Table1[[#This Row],[Half H]]</f>
        <v>5.65</v>
      </c>
      <c r="S42">
        <f>Table1[[#This Row],[Each Engine Vol]]/(PI()*Table1[[#This Row],[Engine Radius (Each)]]^2)</f>
        <v>14.93689244444445</v>
      </c>
      <c r="T42">
        <v>0.75</v>
      </c>
      <c r="U42" s="6" t="str">
        <f>_xlfn.CONCAT("(",_xlfn.TEXTJOIN(", ",FALSE,_xlfn.CONCAT("""",Table1[[#This Row],[Type]],"-",SUBSTITUTE(Table1[[#This Row],[L|W|H]],"|","-"),""""), ROUND(Table1[[#This Row],[Half L]],3), ROUND(Table1[[#This Row],[Half H]],3), ROUND(Table1[[#This Row],[qVal]],3), ROUND(Table1[[#This Row],[Engine Length (Each)]],3), ROUND(Table1[[#This Row],[Engine Count]],3)),")")</f>
        <v>("DN-5-4-4", 7.05, 5.65, 3.733, 14.937, 5)</v>
      </c>
    </row>
    <row r="43" spans="1:21" x14ac:dyDescent="0.25">
      <c r="A43">
        <v>10</v>
      </c>
      <c r="B43" t="s">
        <v>34</v>
      </c>
      <c r="C43" t="s">
        <v>25</v>
      </c>
      <c r="D43">
        <v>12.1</v>
      </c>
      <c r="E43">
        <v>12.1</v>
      </c>
      <c r="F43" s="1">
        <v>0.14000000000000001</v>
      </c>
      <c r="G43">
        <v>5</v>
      </c>
      <c r="H43">
        <f>4*PI()*Table1[[#This Row],[L Dimension]]/2*Table1[[#This Row],[H Dimension]]/2*Table1[[#This Row],[H Dimension]]/2/3</f>
        <v>927.58717049769791</v>
      </c>
      <c r="I43">
        <f>Table1[[#This Row],[Total Volume]]*(1-Table1[[#This Row],[Engine %]])</f>
        <v>797.72496662802018</v>
      </c>
      <c r="J43">
        <f>Table1[[#This Row],[Total Volume]]*Table1[[#This Row],[Engine %]]</f>
        <v>129.86220386967773</v>
      </c>
      <c r="K43">
        <f>Table1[[#This Row],[L Dimension]]/2</f>
        <v>6.05</v>
      </c>
      <c r="L43">
        <f>Table1[[#This Row],[H Dimension]]/2</f>
        <v>6.05</v>
      </c>
      <c r="M43">
        <v>3.2033491348112202</v>
      </c>
      <c r="N43">
        <f>(PI()*Table1[[#This Row],[Half H]]^2*(2*Table1[[#This Row],[Half L]]-Table1[[#This Row],[qVal]])*(Table1[[#This Row],[Half L]]+Table1[[#This Row],[qVal]])^2)/(3*Table1[[#This Row],[Half L]]^2)</f>
        <v>797.72474355552413</v>
      </c>
      <c r="O43">
        <f>ABS(Table1[[#This Row],[Hull Volume]]-Table1[[#This Row],[Calc]])</f>
        <v>2.2307249605546531E-4</v>
      </c>
      <c r="P43">
        <f>Table1[[#This Row],[Engine Volume]]/Table1[[#This Row],[Engine Count]]</f>
        <v>25.972440773935546</v>
      </c>
      <c r="Q43">
        <f>Table1[[#This Row],[Half L]]+Table1[[#This Row],[qVal]]</f>
        <v>9.25334913481122</v>
      </c>
      <c r="R43">
        <f>Table1[[#This Row],[Half H]]</f>
        <v>6.05</v>
      </c>
      <c r="S43">
        <f>Table1[[#This Row],[Each Engine Vol]]/(PI()*Table1[[#This Row],[Engine Radius (Each)]]^2)</f>
        <v>14.697394962962965</v>
      </c>
      <c r="T43">
        <v>0.75</v>
      </c>
      <c r="U43" s="6" t="str">
        <f>_xlfn.CONCAT("(",_xlfn.TEXTJOIN(", ",FALSE,_xlfn.CONCAT("""",Table1[[#This Row],[Type]],"-",SUBSTITUTE(Table1[[#This Row],[L|W|H]],"|","-"),""""), ROUND(Table1[[#This Row],[Half L]],3), ROUND(Table1[[#This Row],[Half H]],3), ROUND(Table1[[#This Row],[qVal]],3), ROUND(Table1[[#This Row],[Engine Length (Each)]],3), ROUND(Table1[[#This Row],[Engine Count]],3)),")")</f>
        <v>("DN-4-4-4", 6.05, 6.05, 3.203, 14.697, 5)</v>
      </c>
    </row>
    <row r="44" spans="1:21" x14ac:dyDescent="0.25">
      <c r="A44">
        <v>11</v>
      </c>
      <c r="B44" t="s">
        <v>35</v>
      </c>
      <c r="C44" s="6" t="s">
        <v>22</v>
      </c>
      <c r="D44">
        <v>18.399999999999999</v>
      </c>
      <c r="E44">
        <v>10.5</v>
      </c>
      <c r="F44" s="1">
        <v>0.14000000000000001</v>
      </c>
      <c r="G44">
        <v>5</v>
      </c>
      <c r="H44">
        <f>4*PI()*Table1[[#This Row],[L Dimension]]/2*Table1[[#This Row],[H Dimension]]/2*Table1[[#This Row],[H Dimension]]/2/3</f>
        <v>1062.1724761787088</v>
      </c>
      <c r="I44">
        <f>Table1[[#This Row],[Total Volume]]*(1-Table1[[#This Row],[Engine %]])</f>
        <v>913.46832951368958</v>
      </c>
      <c r="J44">
        <f>Table1[[#This Row],[Total Volume]]*Table1[[#This Row],[Engine %]]</f>
        <v>148.70414666501927</v>
      </c>
      <c r="K44">
        <f>Table1[[#This Row],[L Dimension]]/2</f>
        <v>9.1999999999999993</v>
      </c>
      <c r="L44">
        <f>Table1[[#This Row],[H Dimension]]/2</f>
        <v>5.25</v>
      </c>
      <c r="M44">
        <v>4.8712117751456692</v>
      </c>
      <c r="N44">
        <f>(PI()*Table1[[#This Row],[Half H]]^2*(2*Table1[[#This Row],[Half L]]-Table1[[#This Row],[qVal]])*(Table1[[#This Row],[Half L]]+Table1[[#This Row],[qVal]])^2)/(3*Table1[[#This Row],[Half L]]^2)</f>
        <v>913.46827182786092</v>
      </c>
      <c r="O44">
        <f>ABS(Table1[[#This Row],[Hull Volume]]-Table1[[#This Row],[Calc]])</f>
        <v>5.7685828664943983E-5</v>
      </c>
      <c r="P44">
        <f>Table1[[#This Row],[Engine Volume]]/Table1[[#This Row],[Engine Count]]</f>
        <v>29.740829333003852</v>
      </c>
      <c r="Q44">
        <f>Table1[[#This Row],[Half L]]+Table1[[#This Row],[qVal]]</f>
        <v>14.071211775145668</v>
      </c>
      <c r="R44">
        <f>Table1[[#This Row],[Half H]]</f>
        <v>5.25</v>
      </c>
      <c r="S44">
        <f>Table1[[#This Row],[Each Engine Vol]]/(PI()*Table1[[#This Row],[Engine Radius (Each)]]^2)</f>
        <v>16.829866666666664</v>
      </c>
      <c r="T44">
        <v>0.75</v>
      </c>
      <c r="U44" s="6" t="str">
        <f>_xlfn.CONCAT("(",_xlfn.TEXTJOIN(", ",FALSE,_xlfn.CONCAT("""",Table1[[#This Row],[Type]],"-",SUBSTITUTE(Table1[[#This Row],[L|W|H]],"|","-"),""""), ROUND(Table1[[#This Row],[Half L]],3), ROUND(Table1[[#This Row],[Half H]],3), ROUND(Table1[[#This Row],[qVal]],3), ROUND(Table1[[#This Row],[Engine Length (Each)]],3), ROUND(Table1[[#This Row],[Engine Count]],3)),")")</f>
        <v>("SD-7-4-4", 9.2, 5.25, 4.871, 16.83, 5)</v>
      </c>
    </row>
    <row r="45" spans="1:21" x14ac:dyDescent="0.25">
      <c r="A45">
        <v>11</v>
      </c>
      <c r="B45" t="s">
        <v>35</v>
      </c>
      <c r="C45" s="6" t="s">
        <v>23</v>
      </c>
      <c r="D45">
        <v>16.600000000000001</v>
      </c>
      <c r="E45">
        <v>11.1</v>
      </c>
      <c r="F45" s="1">
        <v>0.14000000000000001</v>
      </c>
      <c r="G45">
        <v>5</v>
      </c>
      <c r="H45">
        <f>4*PI()*Table1[[#This Row],[L Dimension]]/2*Table1[[#This Row],[H Dimension]]/2*Table1[[#This Row],[H Dimension]]/2/3</f>
        <v>1070.9092453483422</v>
      </c>
      <c r="I45">
        <f>Table1[[#This Row],[Total Volume]]*(1-Table1[[#This Row],[Engine %]])</f>
        <v>920.98195099957434</v>
      </c>
      <c r="J45">
        <f>Table1[[#This Row],[Total Volume]]*Table1[[#This Row],[Engine %]]</f>
        <v>149.92729434876793</v>
      </c>
      <c r="K45">
        <f>Table1[[#This Row],[L Dimension]]/2</f>
        <v>8.3000000000000007</v>
      </c>
      <c r="L45">
        <f>Table1[[#This Row],[H Dimension]]/2</f>
        <v>5.55</v>
      </c>
      <c r="M45">
        <v>4.3946806841660111</v>
      </c>
      <c r="N45">
        <f>(PI()*Table1[[#This Row],[Half H]]^2*(2*Table1[[#This Row],[Half L]]-Table1[[#This Row],[qVal]])*(Table1[[#This Row],[Half L]]+Table1[[#This Row],[qVal]])^2)/(3*Table1[[#This Row],[Half L]]^2)</f>
        <v>920.9819273610949</v>
      </c>
      <c r="O45">
        <f>ABS(Table1[[#This Row],[Hull Volume]]-Table1[[#This Row],[Calc]])</f>
        <v>2.3638479433429893E-5</v>
      </c>
      <c r="P45">
        <f>Table1[[#This Row],[Engine Volume]]/Table1[[#This Row],[Engine Count]]</f>
        <v>29.985458869753586</v>
      </c>
      <c r="Q45">
        <f>Table1[[#This Row],[Half L]]+Table1[[#This Row],[qVal]]</f>
        <v>12.694680684166013</v>
      </c>
      <c r="R45">
        <f>Table1[[#This Row],[Half H]]</f>
        <v>5.55</v>
      </c>
      <c r="S45">
        <f>Table1[[#This Row],[Each Engine Vol]]/(PI()*Table1[[#This Row],[Engine Radius (Each)]]^2)</f>
        <v>16.968298666666669</v>
      </c>
      <c r="T45">
        <v>0.75</v>
      </c>
      <c r="U45" s="6" t="str">
        <f>_xlfn.CONCAT("(",_xlfn.TEXTJOIN(", ",FALSE,_xlfn.CONCAT("""",Table1[[#This Row],[Type]],"-",SUBSTITUTE(Table1[[#This Row],[L|W|H]],"|","-"),""""), ROUND(Table1[[#This Row],[Half L]],3), ROUND(Table1[[#This Row],[Half H]],3), ROUND(Table1[[#This Row],[qVal]],3), ROUND(Table1[[#This Row],[Engine Length (Each)]],3), ROUND(Table1[[#This Row],[Engine Count]],3)),")")</f>
        <v>("SD-6-4-4", 8.3, 5.55, 4.395, 16.968, 5)</v>
      </c>
    </row>
    <row r="46" spans="1:21" x14ac:dyDescent="0.25">
      <c r="A46">
        <v>11</v>
      </c>
      <c r="B46" t="s">
        <v>35</v>
      </c>
      <c r="C46" t="s">
        <v>24</v>
      </c>
      <c r="D46">
        <v>14.7</v>
      </c>
      <c r="E46">
        <v>11.7</v>
      </c>
      <c r="F46" s="1">
        <v>0.14000000000000001</v>
      </c>
      <c r="G46">
        <v>5</v>
      </c>
      <c r="H46">
        <f>4*PI()*Table1[[#This Row],[L Dimension]]/2*Table1[[#This Row],[H Dimension]]/2*Table1[[#This Row],[H Dimension]]/2/3</f>
        <v>1053.6289149572715</v>
      </c>
      <c r="I46">
        <f>Table1[[#This Row],[Total Volume]]*(1-Table1[[#This Row],[Engine %]])</f>
        <v>906.12086686325347</v>
      </c>
      <c r="J46">
        <f>Table1[[#This Row],[Total Volume]]*Table1[[#This Row],[Engine %]]</f>
        <v>147.50804809401802</v>
      </c>
      <c r="K46">
        <f>Table1[[#This Row],[L Dimension]]/2</f>
        <v>7.35</v>
      </c>
      <c r="L46">
        <f>Table1[[#This Row],[H Dimension]]/2</f>
        <v>5.85</v>
      </c>
      <c r="M46">
        <v>3.8916753078408979</v>
      </c>
      <c r="N46">
        <f>(PI()*Table1[[#This Row],[Half H]]^2*(2*Table1[[#This Row],[Half L]]-Table1[[#This Row],[qVal]])*(Table1[[#This Row],[Half L]]+Table1[[#This Row],[qVal]])^2)/(3*Table1[[#This Row],[Half L]]^2)</f>
        <v>906.12086249671029</v>
      </c>
      <c r="O46">
        <f>ABS(Table1[[#This Row],[Hull Volume]]-Table1[[#This Row],[Calc]])</f>
        <v>4.3665431803674437E-6</v>
      </c>
      <c r="P46">
        <f>Table1[[#This Row],[Engine Volume]]/Table1[[#This Row],[Engine Count]]</f>
        <v>29.501609618803606</v>
      </c>
      <c r="Q46">
        <f>Table1[[#This Row],[Half L]]+Table1[[#This Row],[qVal]]</f>
        <v>11.241675307840897</v>
      </c>
      <c r="R46">
        <f>Table1[[#This Row],[Half H]]</f>
        <v>5.85</v>
      </c>
      <c r="S46">
        <f>Table1[[#This Row],[Each Engine Vol]]/(PI()*Table1[[#This Row],[Engine Radius (Each)]]^2)</f>
        <v>16.694496000000001</v>
      </c>
      <c r="T46">
        <v>0.75</v>
      </c>
      <c r="U46" s="6" t="str">
        <f>_xlfn.CONCAT("(",_xlfn.TEXTJOIN(", ",FALSE,_xlfn.CONCAT("""",Table1[[#This Row],[Type]],"-",SUBSTITUTE(Table1[[#This Row],[L|W|H]],"|","-"),""""), ROUND(Table1[[#This Row],[Half L]],3), ROUND(Table1[[#This Row],[Half H]],3), ROUND(Table1[[#This Row],[qVal]],3), ROUND(Table1[[#This Row],[Engine Length (Each)]],3), ROUND(Table1[[#This Row],[Engine Count]],3)),")")</f>
        <v>("SD-5-4-4", 7.35, 5.85, 3.892, 16.694, 5)</v>
      </c>
    </row>
    <row r="47" spans="1:21" x14ac:dyDescent="0.25">
      <c r="A47">
        <v>11</v>
      </c>
      <c r="B47" t="s">
        <v>35</v>
      </c>
      <c r="C47" t="s">
        <v>25</v>
      </c>
      <c r="D47">
        <v>12.7</v>
      </c>
      <c r="E47">
        <v>12.7</v>
      </c>
      <c r="F47" s="1">
        <v>0.14000000000000001</v>
      </c>
      <c r="G47">
        <v>5</v>
      </c>
      <c r="H47">
        <f>4*PI()*Table1[[#This Row],[L Dimension]]/2*Table1[[#This Row],[H Dimension]]/2*Table1[[#This Row],[H Dimension]]/2/3</f>
        <v>1072.5308307563701</v>
      </c>
      <c r="I47">
        <f>Table1[[#This Row],[Total Volume]]*(1-Table1[[#This Row],[Engine %]])</f>
        <v>922.37651445047823</v>
      </c>
      <c r="J47">
        <f>Table1[[#This Row],[Total Volume]]*Table1[[#This Row],[Engine %]]</f>
        <v>150.15431630589183</v>
      </c>
      <c r="K47">
        <f>Table1[[#This Row],[L Dimension]]/2</f>
        <v>6.35</v>
      </c>
      <c r="L47">
        <f>Table1[[#This Row],[H Dimension]]/2</f>
        <v>6.35</v>
      </c>
      <c r="M47">
        <v>3.3621916853586655</v>
      </c>
      <c r="N47">
        <f>(PI()*Table1[[#This Row],[Half H]]^2*(2*Table1[[#This Row],[Half L]]-Table1[[#This Row],[qVal]])*(Table1[[#This Row],[Half L]]+Table1[[#This Row],[qVal]])^2)/(3*Table1[[#This Row],[Half L]]^2)</f>
        <v>922.37614637718423</v>
      </c>
      <c r="O47">
        <f>ABS(Table1[[#This Row],[Hull Volume]]-Table1[[#This Row],[Calc]])</f>
        <v>3.6807329399834998E-4</v>
      </c>
      <c r="P47">
        <f>Table1[[#This Row],[Engine Volume]]/Table1[[#This Row],[Engine Count]]</f>
        <v>30.030863261178364</v>
      </c>
      <c r="Q47">
        <f>Table1[[#This Row],[Half L]]+Table1[[#This Row],[qVal]]</f>
        <v>9.7121916853586647</v>
      </c>
      <c r="R47">
        <f>Table1[[#This Row],[Half H]]</f>
        <v>6.35</v>
      </c>
      <c r="S47">
        <f>Table1[[#This Row],[Each Engine Vol]]/(PI()*Table1[[#This Row],[Engine Radius (Each)]]^2)</f>
        <v>16.993992296296295</v>
      </c>
      <c r="T47">
        <v>0.75</v>
      </c>
      <c r="U47" s="6" t="str">
        <f>_xlfn.CONCAT("(",_xlfn.TEXTJOIN(", ",FALSE,_xlfn.CONCAT("""",Table1[[#This Row],[Type]],"-",SUBSTITUTE(Table1[[#This Row],[L|W|H]],"|","-"),""""), ROUND(Table1[[#This Row],[Half L]],3), ROUND(Table1[[#This Row],[Half H]],3), ROUND(Table1[[#This Row],[qVal]],3), ROUND(Table1[[#This Row],[Engine Length (Each)]],3), ROUND(Table1[[#This Row],[Engine Count]],3)),")")</f>
        <v>("SD-4-4-4", 6.35, 6.35, 3.362, 16.994, 5)</v>
      </c>
    </row>
    <row r="48" spans="1:21" x14ac:dyDescent="0.25">
      <c r="A48">
        <v>12</v>
      </c>
      <c r="B48" t="s">
        <v>36</v>
      </c>
      <c r="C48" s="6" t="s">
        <v>22</v>
      </c>
      <c r="D48">
        <v>19.100000000000001</v>
      </c>
      <c r="E48">
        <v>10.9</v>
      </c>
      <c r="F48" s="1">
        <v>0.14000000000000001</v>
      </c>
      <c r="G48">
        <v>6</v>
      </c>
      <c r="H48">
        <f>4*PI()*Table1[[#This Row],[L Dimension]]/2*Table1[[#This Row],[H Dimension]]/2*Table1[[#This Row],[H Dimension]]/2/3</f>
        <v>1188.1875171007275</v>
      </c>
      <c r="I48">
        <f>Table1[[#This Row],[Total Volume]]*(1-Table1[[#This Row],[Engine %]])</f>
        <v>1021.8412647066257</v>
      </c>
      <c r="J48">
        <f>Table1[[#This Row],[Total Volume]]*Table1[[#This Row],[Engine %]]</f>
        <v>166.34625239410187</v>
      </c>
      <c r="K48">
        <f>Table1[[#This Row],[L Dimension]]/2</f>
        <v>9.5500000000000007</v>
      </c>
      <c r="L48">
        <f>Table1[[#This Row],[H Dimension]]/2</f>
        <v>5.45</v>
      </c>
      <c r="M48">
        <v>5.0565293328369751</v>
      </c>
      <c r="N48">
        <f>(PI()*Table1[[#This Row],[Half H]]^2*(2*Table1[[#This Row],[Half L]]-Table1[[#This Row],[qVal]])*(Table1[[#This Row],[Half L]]+Table1[[#This Row],[qVal]])^2)/(3*Table1[[#This Row],[Half L]]^2)</f>
        <v>1021.8411812680469</v>
      </c>
      <c r="O48">
        <f>ABS(Table1[[#This Row],[Hull Volume]]-Table1[[#This Row],[Calc]])</f>
        <v>8.3438578826644516E-5</v>
      </c>
      <c r="P48">
        <f>Table1[[#This Row],[Engine Volume]]/Table1[[#This Row],[Engine Count]]</f>
        <v>27.724375399016978</v>
      </c>
      <c r="Q48">
        <f>Table1[[#This Row],[Half L]]+Table1[[#This Row],[qVal]]</f>
        <v>14.606529332836976</v>
      </c>
      <c r="R48">
        <f>Table1[[#This Row],[Half H]]</f>
        <v>5.45</v>
      </c>
      <c r="S48">
        <f>Table1[[#This Row],[Each Engine Vol]]/(PI()*Table1[[#This Row],[Engine Radius (Each)]]^2)</f>
        <v>15.688787160493833</v>
      </c>
      <c r="T48">
        <v>0.75</v>
      </c>
      <c r="U48" s="6" t="str">
        <f>_xlfn.CONCAT("(",_xlfn.TEXTJOIN(", ",FALSE,_xlfn.CONCAT("""",Table1[[#This Row],[Type]],"-",SUBSTITUTE(Table1[[#This Row],[L|W|H]],"|","-"),""""), ROUND(Table1[[#This Row],[Half L]],3), ROUND(Table1[[#This Row],[Half H]],3), ROUND(Table1[[#This Row],[qVal]],3), ROUND(Table1[[#This Row],[Engine Length (Each)]],3), ROUND(Table1[[#This Row],[Engine Count]],3)),")")</f>
        <v>("LV-7-4-4", 9.55, 5.45, 5.057, 15.689, 6)</v>
      </c>
    </row>
    <row r="49" spans="1:21" x14ac:dyDescent="0.25">
      <c r="A49">
        <v>12</v>
      </c>
      <c r="B49" t="s">
        <v>36</v>
      </c>
      <c r="C49" s="6" t="s">
        <v>23</v>
      </c>
      <c r="D49">
        <v>17.2</v>
      </c>
      <c r="E49">
        <v>11.5</v>
      </c>
      <c r="F49" s="1">
        <v>0.14000000000000001</v>
      </c>
      <c r="G49">
        <v>6</v>
      </c>
      <c r="H49">
        <f>4*PI()*Table1[[#This Row],[L Dimension]]/2*Table1[[#This Row],[H Dimension]]/2*Table1[[#This Row],[H Dimension]]/2/3</f>
        <v>1191.0301348534504</v>
      </c>
      <c r="I49">
        <f>Table1[[#This Row],[Total Volume]]*(1-Table1[[#This Row],[Engine %]])</f>
        <v>1024.2859159739673</v>
      </c>
      <c r="J49">
        <f>Table1[[#This Row],[Total Volume]]*Table1[[#This Row],[Engine %]]</f>
        <v>166.74421887948307</v>
      </c>
      <c r="K49">
        <f>Table1[[#This Row],[L Dimension]]/2</f>
        <v>8.6</v>
      </c>
      <c r="L49">
        <f>Table1[[#This Row],[H Dimension]]/2</f>
        <v>5.75</v>
      </c>
      <c r="M49">
        <v>4.5535244177865604</v>
      </c>
      <c r="N49">
        <f>(PI()*Table1[[#This Row],[Half H]]^2*(2*Table1[[#This Row],[Half L]]-Table1[[#This Row],[qVal]])*(Table1[[#This Row],[Half L]]+Table1[[#This Row],[qVal]])^2)/(3*Table1[[#This Row],[Half L]]^2)</f>
        <v>1024.2858787309938</v>
      </c>
      <c r="O49">
        <f>ABS(Table1[[#This Row],[Hull Volume]]-Table1[[#This Row],[Calc]])</f>
        <v>3.7242973576212535E-5</v>
      </c>
      <c r="P49">
        <f>Table1[[#This Row],[Engine Volume]]/Table1[[#This Row],[Engine Count]]</f>
        <v>27.790703146580512</v>
      </c>
      <c r="Q49">
        <f>Table1[[#This Row],[Half L]]+Table1[[#This Row],[qVal]]</f>
        <v>13.15352441778656</v>
      </c>
      <c r="R49">
        <f>Table1[[#This Row],[Half H]]</f>
        <v>5.75</v>
      </c>
      <c r="S49">
        <f>Table1[[#This Row],[Each Engine Vol]]/(PI()*Table1[[#This Row],[Engine Radius (Each)]]^2)</f>
        <v>15.726320987654322</v>
      </c>
      <c r="T49">
        <v>0.75</v>
      </c>
      <c r="U49" s="6" t="str">
        <f>_xlfn.CONCAT("(",_xlfn.TEXTJOIN(", ",FALSE,_xlfn.CONCAT("""",Table1[[#This Row],[Type]],"-",SUBSTITUTE(Table1[[#This Row],[L|W|H]],"|","-"),""""), ROUND(Table1[[#This Row],[Half L]],3), ROUND(Table1[[#This Row],[Half H]],3), ROUND(Table1[[#This Row],[qVal]],3), ROUND(Table1[[#This Row],[Engine Length (Each)]],3), ROUND(Table1[[#This Row],[Engine Count]],3)),")")</f>
        <v>("LV-6-4-4", 8.6, 5.75, 4.554, 15.726, 6)</v>
      </c>
    </row>
    <row r="50" spans="1:21" x14ac:dyDescent="0.25">
      <c r="A50">
        <v>12</v>
      </c>
      <c r="B50" t="s">
        <v>36</v>
      </c>
      <c r="C50" t="s">
        <v>24</v>
      </c>
      <c r="D50">
        <v>15.2</v>
      </c>
      <c r="E50">
        <v>12.2</v>
      </c>
      <c r="F50" s="1">
        <v>0.14000000000000001</v>
      </c>
      <c r="G50">
        <v>6</v>
      </c>
      <c r="H50">
        <f>4*PI()*Table1[[#This Row],[L Dimension]]/2*Table1[[#This Row],[H Dimension]]/2*Table1[[#This Row],[H Dimension]]/2/3</f>
        <v>1184.573114752772</v>
      </c>
      <c r="I50">
        <f>Table1[[#This Row],[Total Volume]]*(1-Table1[[#This Row],[Engine %]])</f>
        <v>1018.7328786873838</v>
      </c>
      <c r="J50">
        <f>Table1[[#This Row],[Total Volume]]*Table1[[#This Row],[Engine %]]</f>
        <v>165.8402360653881</v>
      </c>
      <c r="K50">
        <f>Table1[[#This Row],[L Dimension]]/2</f>
        <v>7.6</v>
      </c>
      <c r="L50">
        <f>Table1[[#This Row],[H Dimension]]/2</f>
        <v>6.1</v>
      </c>
      <c r="M50">
        <v>4.0240451727048328</v>
      </c>
      <c r="N50">
        <f>(PI()*Table1[[#This Row],[Half H]]^2*(2*Table1[[#This Row],[Half L]]-Table1[[#This Row],[qVal]])*(Table1[[#This Row],[Half L]]+Table1[[#This Row],[qVal]])^2)/(3*Table1[[#This Row],[Half L]]^2)</f>
        <v>1018.7328701131227</v>
      </c>
      <c r="O50">
        <f>ABS(Table1[[#This Row],[Hull Volume]]-Table1[[#This Row],[Calc]])</f>
        <v>8.5742611872774432E-6</v>
      </c>
      <c r="P50">
        <f>Table1[[#This Row],[Engine Volume]]/Table1[[#This Row],[Engine Count]]</f>
        <v>27.640039344231351</v>
      </c>
      <c r="Q50">
        <f>Table1[[#This Row],[Half L]]+Table1[[#This Row],[qVal]]</f>
        <v>11.624045172704832</v>
      </c>
      <c r="R50">
        <f>Table1[[#This Row],[Half H]]</f>
        <v>6.1</v>
      </c>
      <c r="S50">
        <f>Table1[[#This Row],[Each Engine Vol]]/(PI()*Table1[[#This Row],[Engine Radius (Each)]]^2)</f>
        <v>15.641062716049383</v>
      </c>
      <c r="T50">
        <v>0.75</v>
      </c>
      <c r="U50" s="6" t="str">
        <f>_xlfn.CONCAT("(",_xlfn.TEXTJOIN(", ",FALSE,_xlfn.CONCAT("""",Table1[[#This Row],[Type]],"-",SUBSTITUTE(Table1[[#This Row],[L|W|H]],"|","-"),""""), ROUND(Table1[[#This Row],[Half L]],3), ROUND(Table1[[#This Row],[Half H]],3), ROUND(Table1[[#This Row],[qVal]],3), ROUND(Table1[[#This Row],[Engine Length (Each)]],3), ROUND(Table1[[#This Row],[Engine Count]],3)),")")</f>
        <v>("LV-5-4-4", 7.6, 6.1, 4.024, 15.641, 6)</v>
      </c>
    </row>
    <row r="51" spans="1:21" x14ac:dyDescent="0.25">
      <c r="A51">
        <v>12</v>
      </c>
      <c r="B51" t="s">
        <v>36</v>
      </c>
      <c r="C51" t="s">
        <v>25</v>
      </c>
      <c r="D51">
        <v>13.1</v>
      </c>
      <c r="E51">
        <v>13.1</v>
      </c>
      <c r="F51" s="1">
        <v>0.14000000000000001</v>
      </c>
      <c r="G51">
        <v>6</v>
      </c>
      <c r="H51">
        <f>4*PI()*Table1[[#This Row],[L Dimension]]/2*Table1[[#This Row],[H Dimension]]/2*Table1[[#This Row],[H Dimension]]/2/3</f>
        <v>1177.0976950335551</v>
      </c>
      <c r="I51">
        <f>Table1[[#This Row],[Total Volume]]*(1-Table1[[#This Row],[Engine %]])</f>
        <v>1012.3040177288574</v>
      </c>
      <c r="J51">
        <f>Table1[[#This Row],[Total Volume]]*Table1[[#This Row],[Engine %]]</f>
        <v>164.79367730469772</v>
      </c>
      <c r="K51">
        <f>Table1[[#This Row],[L Dimension]]/2</f>
        <v>6.55</v>
      </c>
      <c r="L51">
        <f>Table1[[#This Row],[H Dimension]]/2</f>
        <v>6.55</v>
      </c>
      <c r="M51">
        <v>3.4680916489437323</v>
      </c>
      <c r="N51">
        <f>(PI()*Table1[[#This Row],[Half H]]^2*(2*Table1[[#This Row],[Half L]]-Table1[[#This Row],[qVal]])*(Table1[[#This Row],[Half L]]+Table1[[#This Row],[qVal]])^2)/(3*Table1[[#This Row],[Half L]]^2)</f>
        <v>1012.3040175140758</v>
      </c>
      <c r="O51">
        <f>ABS(Table1[[#This Row],[Hull Volume]]-Table1[[#This Row],[Calc]])</f>
        <v>2.1478160761034815E-7</v>
      </c>
      <c r="P51">
        <f>Table1[[#This Row],[Engine Volume]]/Table1[[#This Row],[Engine Count]]</f>
        <v>27.465612884116286</v>
      </c>
      <c r="Q51">
        <f>Table1[[#This Row],[Half L]]+Table1[[#This Row],[qVal]]</f>
        <v>10.018091648943733</v>
      </c>
      <c r="R51">
        <f>Table1[[#This Row],[Half H]]</f>
        <v>6.55</v>
      </c>
      <c r="S51">
        <f>Table1[[#This Row],[Each Engine Vol]]/(PI()*Table1[[#This Row],[Engine Radius (Each)]]^2)</f>
        <v>15.542357530864196</v>
      </c>
      <c r="T51">
        <v>0.75</v>
      </c>
      <c r="U51" s="6" t="str">
        <f>_xlfn.CONCAT("(",_xlfn.TEXTJOIN(", ",FALSE,_xlfn.CONCAT("""",Table1[[#This Row],[Type]],"-",SUBSTITUTE(Table1[[#This Row],[L|W|H]],"|","-"),""""), ROUND(Table1[[#This Row],[Half L]],3), ROUND(Table1[[#This Row],[Half H]],3), ROUND(Table1[[#This Row],[qVal]],3), ROUND(Table1[[#This Row],[Engine Length (Each)]],3), ROUND(Table1[[#This Row],[Engine Count]],3)),")")</f>
        <v>("LV-4-4-4", 6.55, 6.55, 3.468, 15.542, 6)</v>
      </c>
    </row>
    <row r="52" spans="1:21" x14ac:dyDescent="0.25">
      <c r="A52">
        <v>13</v>
      </c>
      <c r="B52" t="s">
        <v>37</v>
      </c>
      <c r="C52" s="6" t="s">
        <v>22</v>
      </c>
      <c r="D52">
        <v>19.600000000000001</v>
      </c>
      <c r="E52">
        <v>11.2</v>
      </c>
      <c r="F52" s="1">
        <v>0.12</v>
      </c>
      <c r="G52">
        <v>6</v>
      </c>
      <c r="H52">
        <f>4*PI()*Table1[[#This Row],[L Dimension]]/2*Table1[[#This Row],[H Dimension]]/2*Table1[[#This Row],[H Dimension]]/2/3</f>
        <v>1287.3325160565921</v>
      </c>
      <c r="I52">
        <f>Table1[[#This Row],[Total Volume]]*(1-Table1[[#This Row],[Engine %]])</f>
        <v>1132.8526141298012</v>
      </c>
      <c r="J52">
        <f>Table1[[#This Row],[Total Volume]]*Table1[[#This Row],[Engine %]]</f>
        <v>154.47990192679106</v>
      </c>
      <c r="K52">
        <f>Table1[[#This Row],[L Dimension]]/2</f>
        <v>9.8000000000000007</v>
      </c>
      <c r="L52">
        <f>Table1[[#This Row],[H Dimension]]/2</f>
        <v>5.6</v>
      </c>
      <c r="M52">
        <v>5.5627789282774449</v>
      </c>
      <c r="N52">
        <f>(PI()*Table1[[#This Row],[Half H]]^2*(2*Table1[[#This Row],[Half L]]-Table1[[#This Row],[qVal]])*(Table1[[#This Row],[Half L]]+Table1[[#This Row],[qVal]])^2)/(3*Table1[[#This Row],[Half L]]^2)</f>
        <v>1132.8521217167925</v>
      </c>
      <c r="O52">
        <f>ABS(Table1[[#This Row],[Hull Volume]]-Table1[[#This Row],[Calc]])</f>
        <v>4.9241300871472049E-4</v>
      </c>
      <c r="P52">
        <f>Table1[[#This Row],[Engine Volume]]/Table1[[#This Row],[Engine Count]]</f>
        <v>25.746650321131842</v>
      </c>
      <c r="Q52">
        <f>Table1[[#This Row],[Half L]]+Table1[[#This Row],[qVal]]</f>
        <v>15.362778928277447</v>
      </c>
      <c r="R52">
        <f>Table1[[#This Row],[Half H]]</f>
        <v>5.6</v>
      </c>
      <c r="S52">
        <f>Table1[[#This Row],[Each Engine Vol]]/(PI()*Table1[[#This Row],[Engine Radius (Each)]]^2)</f>
        <v>14.569623703703705</v>
      </c>
      <c r="T52">
        <v>0.75</v>
      </c>
      <c r="U52" s="6" t="str">
        <f>_xlfn.CONCAT("(",_xlfn.TEXTJOIN(", ",FALSE,_xlfn.CONCAT("""",Table1[[#This Row],[Type]],"-",SUBSTITUTE(Table1[[#This Row],[L|W|H]],"|","-"),""""), ROUND(Table1[[#This Row],[Half L]],3), ROUND(Table1[[#This Row],[Half H]],3), ROUND(Table1[[#This Row],[qVal]],3), ROUND(Table1[[#This Row],[Engine Length (Each)]],3), ROUND(Table1[[#This Row],[Engine Count]],3)),")")</f>
        <v>("TT-7-4-4", 9.8, 5.6, 5.563, 14.57, 6)</v>
      </c>
    </row>
    <row r="53" spans="1:21" x14ac:dyDescent="0.25">
      <c r="A53">
        <v>13</v>
      </c>
      <c r="B53" t="s">
        <v>37</v>
      </c>
      <c r="C53" s="6" t="s">
        <v>23</v>
      </c>
      <c r="D53">
        <v>17.7</v>
      </c>
      <c r="E53">
        <v>11.8</v>
      </c>
      <c r="F53" s="1">
        <v>0.12</v>
      </c>
      <c r="G53">
        <v>6</v>
      </c>
      <c r="H53">
        <f>4*PI()*Table1[[#This Row],[L Dimension]]/2*Table1[[#This Row],[H Dimension]]/2*Table1[[#This Row],[H Dimension]]/2/3</f>
        <v>1290.4343152032363</v>
      </c>
      <c r="I53">
        <f>Table1[[#This Row],[Total Volume]]*(1-Table1[[#This Row],[Engine %]])</f>
        <v>1135.5821973788479</v>
      </c>
      <c r="J53">
        <f>Table1[[#This Row],[Total Volume]]*Table1[[#This Row],[Engine %]]</f>
        <v>154.85211782438836</v>
      </c>
      <c r="K53">
        <f>Table1[[#This Row],[L Dimension]]/2</f>
        <v>8.85</v>
      </c>
      <c r="L53">
        <f>Table1[[#This Row],[H Dimension]]/2</f>
        <v>5.9</v>
      </c>
      <c r="M53">
        <v>5.0235328339445378</v>
      </c>
      <c r="N53">
        <f>(PI()*Table1[[#This Row],[Half H]]^2*(2*Table1[[#This Row],[Half L]]-Table1[[#This Row],[qVal]])*(Table1[[#This Row],[Half L]]+Table1[[#This Row],[qVal]])^2)/(3*Table1[[#This Row],[Half L]]^2)</f>
        <v>1135.5819175060276</v>
      </c>
      <c r="O53">
        <f>ABS(Table1[[#This Row],[Hull Volume]]-Table1[[#This Row],[Calc]])</f>
        <v>2.7987282032881922E-4</v>
      </c>
      <c r="P53">
        <f>Table1[[#This Row],[Engine Volume]]/Table1[[#This Row],[Engine Count]]</f>
        <v>25.808686304064725</v>
      </c>
      <c r="Q53">
        <f>Table1[[#This Row],[Half L]]+Table1[[#This Row],[qVal]]</f>
        <v>13.873532833944537</v>
      </c>
      <c r="R53">
        <f>Table1[[#This Row],[Half H]]</f>
        <v>5.9</v>
      </c>
      <c r="S53">
        <f>Table1[[#This Row],[Each Engine Vol]]/(PI()*Table1[[#This Row],[Engine Radius (Each)]]^2)</f>
        <v>14.604728888888889</v>
      </c>
      <c r="T53">
        <v>0.75</v>
      </c>
      <c r="U53" s="6" t="str">
        <f>_xlfn.CONCAT("(",_xlfn.TEXTJOIN(", ",FALSE,_xlfn.CONCAT("""",Table1[[#This Row],[Type]],"-",SUBSTITUTE(Table1[[#This Row],[L|W|H]],"|","-"),""""), ROUND(Table1[[#This Row],[Half L]],3), ROUND(Table1[[#This Row],[Half H]],3), ROUND(Table1[[#This Row],[qVal]],3), ROUND(Table1[[#This Row],[Engine Length (Each)]],3), ROUND(Table1[[#This Row],[Engine Count]],3)),")")</f>
        <v>("TT-6-4-4", 8.85, 5.9, 5.024, 14.605, 6)</v>
      </c>
    </row>
    <row r="54" spans="1:21" x14ac:dyDescent="0.25">
      <c r="A54">
        <v>13</v>
      </c>
      <c r="B54" t="s">
        <v>37</v>
      </c>
      <c r="C54" t="s">
        <v>24</v>
      </c>
      <c r="D54">
        <v>15.7</v>
      </c>
      <c r="E54">
        <v>12.6</v>
      </c>
      <c r="F54" s="1">
        <v>0.12</v>
      </c>
      <c r="G54">
        <v>6</v>
      </c>
      <c r="H54">
        <f>4*PI()*Table1[[#This Row],[L Dimension]]/2*Table1[[#This Row],[H Dimension]]/2*Table1[[#This Row],[H Dimension]]/2/3</f>
        <v>1305.0867033395789</v>
      </c>
      <c r="I54">
        <f>Table1[[#This Row],[Total Volume]]*(1-Table1[[#This Row],[Engine %]])</f>
        <v>1148.4762989388294</v>
      </c>
      <c r="J54">
        <f>Table1[[#This Row],[Total Volume]]*Table1[[#This Row],[Engine %]]</f>
        <v>156.61040440074947</v>
      </c>
      <c r="K54">
        <f>Table1[[#This Row],[L Dimension]]/2</f>
        <v>7.85</v>
      </c>
      <c r="L54">
        <f>Table1[[#This Row],[H Dimension]]/2</f>
        <v>6.3</v>
      </c>
      <c r="M54">
        <v>4.4559040597319157</v>
      </c>
      <c r="N54">
        <f>(PI()*Table1[[#This Row],[Half H]]^2*(2*Table1[[#This Row],[Half L]]-Table1[[#This Row],[qVal]])*(Table1[[#This Row],[Half L]]+Table1[[#This Row],[qVal]])^2)/(3*Table1[[#This Row],[Half L]]^2)</f>
        <v>1148.4761895209188</v>
      </c>
      <c r="O54">
        <f>ABS(Table1[[#This Row],[Hull Volume]]-Table1[[#This Row],[Calc]])</f>
        <v>1.0941791060758987E-4</v>
      </c>
      <c r="P54">
        <f>Table1[[#This Row],[Engine Volume]]/Table1[[#This Row],[Engine Count]]</f>
        <v>26.101734066791579</v>
      </c>
      <c r="Q54">
        <f>Table1[[#This Row],[Half L]]+Table1[[#This Row],[qVal]]</f>
        <v>12.305904059731915</v>
      </c>
      <c r="R54">
        <f>Table1[[#This Row],[Half H]]</f>
        <v>6.3</v>
      </c>
      <c r="S54">
        <f>Table1[[#This Row],[Each Engine Vol]]/(PI()*Table1[[#This Row],[Engine Radius (Each)]]^2)</f>
        <v>14.77056</v>
      </c>
      <c r="T54">
        <v>0.75</v>
      </c>
      <c r="U54" s="6" t="str">
        <f>_xlfn.CONCAT("(",_xlfn.TEXTJOIN(", ",FALSE,_xlfn.CONCAT("""",Table1[[#This Row],[Type]],"-",SUBSTITUTE(Table1[[#This Row],[L|W|H]],"|","-"),""""), ROUND(Table1[[#This Row],[Half L]],3), ROUND(Table1[[#This Row],[Half H]],3), ROUND(Table1[[#This Row],[qVal]],3), ROUND(Table1[[#This Row],[Engine Length (Each)]],3), ROUND(Table1[[#This Row],[Engine Count]],3)),")")</f>
        <v>("TT-5-4-4", 7.85, 6.3, 4.456, 14.771, 6)</v>
      </c>
    </row>
    <row r="55" spans="1:21" x14ac:dyDescent="0.25">
      <c r="A55">
        <v>13</v>
      </c>
      <c r="B55" t="s">
        <v>37</v>
      </c>
      <c r="C55" t="s">
        <v>25</v>
      </c>
      <c r="D55">
        <v>13.5</v>
      </c>
      <c r="E55">
        <v>13.5</v>
      </c>
      <c r="F55" s="1">
        <v>0.12</v>
      </c>
      <c r="G55">
        <v>6</v>
      </c>
      <c r="H55">
        <f>4*PI()*Table1[[#This Row],[L Dimension]]/2*Table1[[#This Row],[H Dimension]]/2*Table1[[#This Row],[H Dimension]]/2/3</f>
        <v>1288.2493375126644</v>
      </c>
      <c r="I55">
        <f>Table1[[#This Row],[Total Volume]]*(1-Table1[[#This Row],[Engine %]])</f>
        <v>1133.6594170111446</v>
      </c>
      <c r="J55">
        <f>Table1[[#This Row],[Total Volume]]*Table1[[#This Row],[Engine %]]</f>
        <v>154.58992050151971</v>
      </c>
      <c r="K55">
        <f>Table1[[#This Row],[L Dimension]]/2</f>
        <v>6.75</v>
      </c>
      <c r="L55">
        <f>Table1[[#This Row],[H Dimension]]/2</f>
        <v>6.75</v>
      </c>
      <c r="M55">
        <v>3.8315108332455288</v>
      </c>
      <c r="N55">
        <f>(PI()*Table1[[#This Row],[Half H]]^2*(2*Table1[[#This Row],[Half L]]-Table1[[#This Row],[qVal]])*(Table1[[#This Row],[Half L]]+Table1[[#This Row],[qVal]])^2)/(3*Table1[[#This Row],[Half L]]^2)</f>
        <v>1133.6594034008681</v>
      </c>
      <c r="O55">
        <f>ABS(Table1[[#This Row],[Hull Volume]]-Table1[[#This Row],[Calc]])</f>
        <v>1.3610276482722838E-5</v>
      </c>
      <c r="P55">
        <f>Table1[[#This Row],[Engine Volume]]/Table1[[#This Row],[Engine Count]]</f>
        <v>25.764986750253286</v>
      </c>
      <c r="Q55">
        <f>Table1[[#This Row],[Half L]]+Table1[[#This Row],[qVal]]</f>
        <v>10.581510833245529</v>
      </c>
      <c r="R55">
        <f>Table1[[#This Row],[Half H]]</f>
        <v>6.75</v>
      </c>
      <c r="S55">
        <f>Table1[[#This Row],[Each Engine Vol]]/(PI()*Table1[[#This Row],[Engine Radius (Each)]]^2)</f>
        <v>14.579999999999997</v>
      </c>
      <c r="T55">
        <v>0.75</v>
      </c>
      <c r="U55" s="6" t="str">
        <f>_xlfn.CONCAT("(",_xlfn.TEXTJOIN(", ",FALSE,_xlfn.CONCAT("""",Table1[[#This Row],[Type]],"-",SUBSTITUTE(Table1[[#This Row],[L|W|H]],"|","-"),""""), ROUND(Table1[[#This Row],[Half L]],3), ROUND(Table1[[#This Row],[Half H]],3), ROUND(Table1[[#This Row],[qVal]],3), ROUND(Table1[[#This Row],[Engine Length (Each)]],3), ROUND(Table1[[#This Row],[Engine Count]],3)),")")</f>
        <v>("TT-4-4-4", 6.75, 6.75, 3.832, 14.58, 6)</v>
      </c>
    </row>
  </sheetData>
  <mergeCells count="1">
    <mergeCell ref="A1:T1"/>
  </mergeCells>
  <conditionalFormatting sqref="O4:O55">
    <cfRule type="cellIs" dxfId="1" priority="1" operator="greaterThan">
      <formula>1</formula>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Francois</dc:creator>
  <cp:keywords/>
  <dc:description/>
  <cp:lastModifiedBy>Matthew Francois</cp:lastModifiedBy>
  <cp:revision/>
  <dcterms:created xsi:type="dcterms:W3CDTF">2024-11-13T15:27:27Z</dcterms:created>
  <dcterms:modified xsi:type="dcterms:W3CDTF">2024-11-20T06:09:58Z</dcterms:modified>
  <cp:category/>
  <cp:contentStatus/>
</cp:coreProperties>
</file>