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mou09/Desktop/08 - CFA World/PSM-III Portfolio Development and Construction for 2025/"/>
    </mc:Choice>
  </mc:AlternateContent>
  <xr:revisionPtr revIDLastSave="0" documentId="13_ncr:1_{677D07C8-343C-9D41-9651-756C19E53B0F}" xr6:coauthVersionLast="47" xr6:coauthVersionMax="47" xr10:uidLastSave="{00000000-0000-0000-0000-000000000000}"/>
  <bookViews>
    <workbookView xWindow="0" yWindow="740" windowWidth="29400" windowHeight="18380" tabRatio="834" activeTab="7" xr2:uid="{9FD83A32-DED4-4A45-91C8-715E48D21DB5}"/>
  </bookViews>
  <sheets>
    <sheet name="CME - AM1" sheetId="15" r:id="rId1"/>
    <sheet name="CME - AM2" sheetId="11" r:id="rId2"/>
    <sheet name="CME - AM" sheetId="16" r:id="rId3"/>
    <sheet name="SAA with CME" sheetId="17" r:id="rId4"/>
    <sheet name="Index Returns" sheetId="18" r:id="rId5"/>
    <sheet name="SAA applied to Index Returns" sheetId="19" r:id="rId6"/>
    <sheet name="Back Testing Index Returns" sheetId="20" r:id="rId7"/>
    <sheet name="Backtesting SAA" sheetId="21" r:id="rId8"/>
  </sheets>
  <definedNames>
    <definedName name="_xlchart.v1.0" hidden="1">'SAA applied to Index Returns'!$B$1</definedName>
    <definedName name="_xlchart.v1.1" hidden="1">'SAA applied to Index Returns'!$B$2:$B$168</definedName>
    <definedName name="_xlchart.v1.2" hidden="1">'SAA applied to Index Returns'!$B$1</definedName>
    <definedName name="_xlchart.v1.3" hidden="1">'SAA applied to Index Returns'!$B$2:$B$168</definedName>
    <definedName name="_xlchart.v1.4" hidden="1">'SAA applied to Index Returns'!$B$1</definedName>
    <definedName name="_xlchart.v1.5" hidden="1">'SAA applied to Index Returns'!$B$2:$B$168</definedName>
    <definedName name="_xlchart.v1.6" hidden="1">'SAA applied to Index Returns'!$B$1</definedName>
    <definedName name="_xlchart.v1.7" hidden="1">'SAA applied to Index Returns'!$B$2:$B$168</definedName>
    <definedName name="solver_adj" localSheetId="3" hidden="1">'SAA with CME'!$C$28:$H$28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'SAA with CME'!$C$28:$H$28</definedName>
    <definedName name="solver_lhs2" localSheetId="3" hidden="1">'SAA with CME'!$I$28</definedName>
    <definedName name="solver_lhs3" localSheetId="3" hidden="1">'SAA with CME'!$I$31</definedName>
    <definedName name="solver_lhs4" localSheetId="3" hidden="1">'SAA with CME'!$I$20</definedName>
    <definedName name="solver_lhs5" localSheetId="3" hidden="1">'SAA with CME'!$I$20</definedName>
    <definedName name="solver_lhs6" localSheetId="3" hidden="1">'SAA with CME'!$I$20</definedName>
    <definedName name="solver_lhs7" localSheetId="3" hidden="1">'SAA with CME'!$I$20</definedName>
    <definedName name="solver_lhs8" localSheetId="3" hidden="1">'SAA with CME'!$I$20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'SAA with CME'!$I$29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hs1" localSheetId="3" hidden="1">'SAA with CME'!$K$28</definedName>
    <definedName name="solver_rhs2" localSheetId="3" hidden="1">1</definedName>
    <definedName name="solver_rhs3" localSheetId="3" hidden="1">'SAA with CME'!$K$31</definedName>
    <definedName name="solver_rhs4" localSheetId="3" hidden="1">'SAA with CME'!$K$20</definedName>
    <definedName name="solver_rhs5" localSheetId="3" hidden="1">'SAA with CME'!$K$20</definedName>
    <definedName name="solver_rhs6" localSheetId="3" hidden="1">'SAA with CME'!$K$20</definedName>
    <definedName name="solver_rhs7" localSheetId="3" hidden="1">'SAA with CME'!$K$20</definedName>
    <definedName name="solver_rhs8" localSheetId="3" hidden="1">'SAA with CME'!$K$20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1" l="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G134" i="21"/>
  <c r="F134" i="21"/>
  <c r="E134" i="21"/>
  <c r="D134" i="21"/>
  <c r="C134" i="21"/>
  <c r="B134" i="21"/>
  <c r="G133" i="21"/>
  <c r="F133" i="21"/>
  <c r="E133" i="21"/>
  <c r="D133" i="21"/>
  <c r="C133" i="21"/>
  <c r="B133" i="21"/>
  <c r="G132" i="21"/>
  <c r="F132" i="21"/>
  <c r="E132" i="21"/>
  <c r="D132" i="21"/>
  <c r="C132" i="21"/>
  <c r="B132" i="21"/>
  <c r="G131" i="21"/>
  <c r="F131" i="21"/>
  <c r="E131" i="21"/>
  <c r="D131" i="21"/>
  <c r="C131" i="21"/>
  <c r="B131" i="21"/>
  <c r="G130" i="21"/>
  <c r="F130" i="21"/>
  <c r="E130" i="21"/>
  <c r="D130" i="21"/>
  <c r="C130" i="21"/>
  <c r="B130" i="21"/>
  <c r="G129" i="21"/>
  <c r="F129" i="21"/>
  <c r="E129" i="21"/>
  <c r="D129" i="21"/>
  <c r="C129" i="21"/>
  <c r="B129" i="21"/>
  <c r="G128" i="21"/>
  <c r="F128" i="21"/>
  <c r="E128" i="21"/>
  <c r="D128" i="21"/>
  <c r="C128" i="21"/>
  <c r="B128" i="21"/>
  <c r="G127" i="21"/>
  <c r="F127" i="21"/>
  <c r="E127" i="21"/>
  <c r="D127" i="21"/>
  <c r="C127" i="21"/>
  <c r="B127" i="21"/>
  <c r="G126" i="21"/>
  <c r="F126" i="21"/>
  <c r="E126" i="21"/>
  <c r="D126" i="21"/>
  <c r="C126" i="21"/>
  <c r="B126" i="21"/>
  <c r="G125" i="21"/>
  <c r="F125" i="21"/>
  <c r="E125" i="21"/>
  <c r="D125" i="21"/>
  <c r="C125" i="21"/>
  <c r="B125" i="21"/>
  <c r="G124" i="21"/>
  <c r="F124" i="21"/>
  <c r="E124" i="21"/>
  <c r="D124" i="21"/>
  <c r="C124" i="21"/>
  <c r="B124" i="21"/>
  <c r="G123" i="21"/>
  <c r="F123" i="21"/>
  <c r="E123" i="21"/>
  <c r="D123" i="21"/>
  <c r="C123" i="21"/>
  <c r="B123" i="21"/>
  <c r="G122" i="21"/>
  <c r="F122" i="21"/>
  <c r="E122" i="21"/>
  <c r="D122" i="21"/>
  <c r="C122" i="21"/>
  <c r="B122" i="21"/>
  <c r="G121" i="21"/>
  <c r="F121" i="21"/>
  <c r="E121" i="21"/>
  <c r="D121" i="21"/>
  <c r="C121" i="21"/>
  <c r="B121" i="21"/>
  <c r="G120" i="21"/>
  <c r="F120" i="21"/>
  <c r="E120" i="21"/>
  <c r="D120" i="21"/>
  <c r="C120" i="21"/>
  <c r="B120" i="21"/>
  <c r="G119" i="21"/>
  <c r="F119" i="21"/>
  <c r="E119" i="21"/>
  <c r="D119" i="21"/>
  <c r="C119" i="21"/>
  <c r="B119" i="21"/>
  <c r="G118" i="21"/>
  <c r="F118" i="21"/>
  <c r="E118" i="21"/>
  <c r="D118" i="21"/>
  <c r="C118" i="21"/>
  <c r="B118" i="21"/>
  <c r="G117" i="21"/>
  <c r="F117" i="21"/>
  <c r="E117" i="21"/>
  <c r="D117" i="21"/>
  <c r="C117" i="21"/>
  <c r="B117" i="21"/>
  <c r="G116" i="21"/>
  <c r="F116" i="21"/>
  <c r="E116" i="21"/>
  <c r="D116" i="21"/>
  <c r="C116" i="21"/>
  <c r="B116" i="21"/>
  <c r="G115" i="21"/>
  <c r="F115" i="21"/>
  <c r="E115" i="21"/>
  <c r="D115" i="21"/>
  <c r="C115" i="21"/>
  <c r="B115" i="21"/>
  <c r="G114" i="21"/>
  <c r="F114" i="21"/>
  <c r="E114" i="21"/>
  <c r="D114" i="21"/>
  <c r="C114" i="21"/>
  <c r="B114" i="21"/>
  <c r="G113" i="21"/>
  <c r="F113" i="21"/>
  <c r="E113" i="21"/>
  <c r="D113" i="21"/>
  <c r="C113" i="21"/>
  <c r="B113" i="21"/>
  <c r="G112" i="21"/>
  <c r="F112" i="21"/>
  <c r="E112" i="21"/>
  <c r="D112" i="21"/>
  <c r="C112" i="21"/>
  <c r="B112" i="21"/>
  <c r="G111" i="21"/>
  <c r="F111" i="21"/>
  <c r="E111" i="21"/>
  <c r="D111" i="21"/>
  <c r="C111" i="21"/>
  <c r="B111" i="21"/>
  <c r="G110" i="21"/>
  <c r="F110" i="21"/>
  <c r="E110" i="21"/>
  <c r="D110" i="21"/>
  <c r="C110" i="21"/>
  <c r="B110" i="21"/>
  <c r="G109" i="21"/>
  <c r="F109" i="21"/>
  <c r="E109" i="21"/>
  <c r="D109" i="21"/>
  <c r="C109" i="21"/>
  <c r="B109" i="21"/>
  <c r="G108" i="21"/>
  <c r="F108" i="21"/>
  <c r="E108" i="21"/>
  <c r="D108" i="21"/>
  <c r="C108" i="21"/>
  <c r="B108" i="21"/>
  <c r="G107" i="21"/>
  <c r="F107" i="21"/>
  <c r="E107" i="21"/>
  <c r="D107" i="21"/>
  <c r="C107" i="21"/>
  <c r="B107" i="21"/>
  <c r="G106" i="21"/>
  <c r="F106" i="21"/>
  <c r="E106" i="21"/>
  <c r="D106" i="21"/>
  <c r="C106" i="21"/>
  <c r="B106" i="21"/>
  <c r="G105" i="21"/>
  <c r="F105" i="21"/>
  <c r="E105" i="21"/>
  <c r="D105" i="21"/>
  <c r="C105" i="21"/>
  <c r="B105" i="21"/>
  <c r="G104" i="21"/>
  <c r="F104" i="21"/>
  <c r="E104" i="21"/>
  <c r="D104" i="21"/>
  <c r="C104" i="21"/>
  <c r="B104" i="21"/>
  <c r="G103" i="21"/>
  <c r="F103" i="21"/>
  <c r="E103" i="21"/>
  <c r="D103" i="21"/>
  <c r="C103" i="21"/>
  <c r="B103" i="21"/>
  <c r="G102" i="21"/>
  <c r="F102" i="21"/>
  <c r="E102" i="21"/>
  <c r="D102" i="21"/>
  <c r="C102" i="21"/>
  <c r="B102" i="21"/>
  <c r="G101" i="21"/>
  <c r="F101" i="21"/>
  <c r="E101" i="21"/>
  <c r="D101" i="21"/>
  <c r="C101" i="21"/>
  <c r="B101" i="21"/>
  <c r="G100" i="21"/>
  <c r="F100" i="21"/>
  <c r="E100" i="21"/>
  <c r="D100" i="21"/>
  <c r="C100" i="21"/>
  <c r="B100" i="21"/>
  <c r="G99" i="21"/>
  <c r="F99" i="21"/>
  <c r="E99" i="21"/>
  <c r="D99" i="21"/>
  <c r="C99" i="21"/>
  <c r="B99" i="21"/>
  <c r="G98" i="21"/>
  <c r="F98" i="21"/>
  <c r="E98" i="21"/>
  <c r="D98" i="21"/>
  <c r="C98" i="21"/>
  <c r="B98" i="21"/>
  <c r="G97" i="21"/>
  <c r="F97" i="21"/>
  <c r="E97" i="21"/>
  <c r="D97" i="21"/>
  <c r="C97" i="21"/>
  <c r="B97" i="21"/>
  <c r="G96" i="21"/>
  <c r="F96" i="21"/>
  <c r="E96" i="21"/>
  <c r="D96" i="21"/>
  <c r="C96" i="21"/>
  <c r="B96" i="21"/>
  <c r="G95" i="21"/>
  <c r="F95" i="21"/>
  <c r="E95" i="21"/>
  <c r="D95" i="21"/>
  <c r="C95" i="21"/>
  <c r="B95" i="21"/>
  <c r="G94" i="21"/>
  <c r="F94" i="21"/>
  <c r="E94" i="21"/>
  <c r="D94" i="21"/>
  <c r="C94" i="21"/>
  <c r="B94" i="21"/>
  <c r="G93" i="21"/>
  <c r="F93" i="21"/>
  <c r="E93" i="21"/>
  <c r="D93" i="21"/>
  <c r="C93" i="21"/>
  <c r="B93" i="21"/>
  <c r="G92" i="21"/>
  <c r="F92" i="21"/>
  <c r="E92" i="21"/>
  <c r="D92" i="21"/>
  <c r="C92" i="21"/>
  <c r="B92" i="21"/>
  <c r="G91" i="21"/>
  <c r="F91" i="21"/>
  <c r="E91" i="21"/>
  <c r="D91" i="21"/>
  <c r="C91" i="21"/>
  <c r="B91" i="21"/>
  <c r="G90" i="21"/>
  <c r="F90" i="21"/>
  <c r="E90" i="21"/>
  <c r="D90" i="21"/>
  <c r="C90" i="21"/>
  <c r="B90" i="21"/>
  <c r="G89" i="21"/>
  <c r="F89" i="21"/>
  <c r="E89" i="21"/>
  <c r="D89" i="21"/>
  <c r="C89" i="21"/>
  <c r="B89" i="21"/>
  <c r="G88" i="21"/>
  <c r="F88" i="21"/>
  <c r="E88" i="21"/>
  <c r="D88" i="21"/>
  <c r="C88" i="21"/>
  <c r="B88" i="21"/>
  <c r="G87" i="21"/>
  <c r="F87" i="21"/>
  <c r="E87" i="21"/>
  <c r="D87" i="21"/>
  <c r="C87" i="21"/>
  <c r="B87" i="21"/>
  <c r="G86" i="21"/>
  <c r="F86" i="21"/>
  <c r="E86" i="21"/>
  <c r="D86" i="21"/>
  <c r="C86" i="21"/>
  <c r="B86" i="21"/>
  <c r="G85" i="21"/>
  <c r="F85" i="21"/>
  <c r="E85" i="21"/>
  <c r="D85" i="21"/>
  <c r="C85" i="21"/>
  <c r="B85" i="21"/>
  <c r="G84" i="21"/>
  <c r="F84" i="21"/>
  <c r="E84" i="21"/>
  <c r="D84" i="21"/>
  <c r="C84" i="21"/>
  <c r="B84" i="21"/>
  <c r="G83" i="21"/>
  <c r="F83" i="21"/>
  <c r="E83" i="21"/>
  <c r="D83" i="21"/>
  <c r="C83" i="21"/>
  <c r="B83" i="21"/>
  <c r="G82" i="21"/>
  <c r="F82" i="21"/>
  <c r="E82" i="21"/>
  <c r="D82" i="21"/>
  <c r="C82" i="21"/>
  <c r="B82" i="21"/>
  <c r="G81" i="21"/>
  <c r="F81" i="21"/>
  <c r="E81" i="21"/>
  <c r="D81" i="21"/>
  <c r="C81" i="21"/>
  <c r="B81" i="21"/>
  <c r="G80" i="21"/>
  <c r="F80" i="21"/>
  <c r="E80" i="21"/>
  <c r="D80" i="21"/>
  <c r="C80" i="21"/>
  <c r="B80" i="21"/>
  <c r="G79" i="21"/>
  <c r="F79" i="21"/>
  <c r="E79" i="21"/>
  <c r="D79" i="21"/>
  <c r="C79" i="21"/>
  <c r="B79" i="21"/>
  <c r="G78" i="21"/>
  <c r="F78" i="21"/>
  <c r="E78" i="21"/>
  <c r="D78" i="21"/>
  <c r="C78" i="21"/>
  <c r="B78" i="21"/>
  <c r="G77" i="21"/>
  <c r="F77" i="21"/>
  <c r="E77" i="21"/>
  <c r="D77" i="21"/>
  <c r="C77" i="21"/>
  <c r="B77" i="21"/>
  <c r="G76" i="21"/>
  <c r="F76" i="21"/>
  <c r="E76" i="21"/>
  <c r="D76" i="21"/>
  <c r="C76" i="21"/>
  <c r="B76" i="21"/>
  <c r="G75" i="21"/>
  <c r="F75" i="21"/>
  <c r="E75" i="21"/>
  <c r="D75" i="21"/>
  <c r="C75" i="21"/>
  <c r="B75" i="21"/>
  <c r="G74" i="21"/>
  <c r="F74" i="21"/>
  <c r="E74" i="21"/>
  <c r="D74" i="21"/>
  <c r="C74" i="21"/>
  <c r="B74" i="21"/>
  <c r="G73" i="21"/>
  <c r="F73" i="21"/>
  <c r="E73" i="21"/>
  <c r="D73" i="21"/>
  <c r="C73" i="21"/>
  <c r="B73" i="21"/>
  <c r="G72" i="21"/>
  <c r="F72" i="21"/>
  <c r="E72" i="21"/>
  <c r="D72" i="21"/>
  <c r="C72" i="21"/>
  <c r="B72" i="21"/>
  <c r="G71" i="21"/>
  <c r="F71" i="21"/>
  <c r="E71" i="21"/>
  <c r="D71" i="21"/>
  <c r="C71" i="21"/>
  <c r="B71" i="21"/>
  <c r="G70" i="21"/>
  <c r="F70" i="21"/>
  <c r="E70" i="21"/>
  <c r="D70" i="21"/>
  <c r="C70" i="21"/>
  <c r="B70" i="21"/>
  <c r="G69" i="21"/>
  <c r="F69" i="21"/>
  <c r="E69" i="21"/>
  <c r="D69" i="21"/>
  <c r="C69" i="21"/>
  <c r="B69" i="21"/>
  <c r="G68" i="21"/>
  <c r="F68" i="21"/>
  <c r="E68" i="21"/>
  <c r="D68" i="21"/>
  <c r="C68" i="21"/>
  <c r="B68" i="21"/>
  <c r="G67" i="21"/>
  <c r="F67" i="21"/>
  <c r="E67" i="21"/>
  <c r="D67" i="21"/>
  <c r="C67" i="21"/>
  <c r="B67" i="21"/>
  <c r="G66" i="21"/>
  <c r="F66" i="21"/>
  <c r="E66" i="21"/>
  <c r="D66" i="21"/>
  <c r="C66" i="21"/>
  <c r="B66" i="21"/>
  <c r="G65" i="21"/>
  <c r="F65" i="21"/>
  <c r="E65" i="21"/>
  <c r="D65" i="21"/>
  <c r="C65" i="21"/>
  <c r="B65" i="21"/>
  <c r="G64" i="21"/>
  <c r="F64" i="21"/>
  <c r="E64" i="21"/>
  <c r="D64" i="21"/>
  <c r="C64" i="21"/>
  <c r="B64" i="21"/>
  <c r="G63" i="21"/>
  <c r="F63" i="21"/>
  <c r="E63" i="21"/>
  <c r="D63" i="21"/>
  <c r="C63" i="21"/>
  <c r="B63" i="21"/>
  <c r="G62" i="21"/>
  <c r="F62" i="21"/>
  <c r="E62" i="21"/>
  <c r="D62" i="21"/>
  <c r="C62" i="21"/>
  <c r="B62" i="21"/>
  <c r="G61" i="21"/>
  <c r="F61" i="21"/>
  <c r="E61" i="21"/>
  <c r="D61" i="21"/>
  <c r="C61" i="21"/>
  <c r="B61" i="21"/>
  <c r="G60" i="21"/>
  <c r="F60" i="21"/>
  <c r="E60" i="21"/>
  <c r="D60" i="21"/>
  <c r="C60" i="21"/>
  <c r="B60" i="21"/>
  <c r="G59" i="21"/>
  <c r="F59" i="21"/>
  <c r="E59" i="21"/>
  <c r="D59" i="21"/>
  <c r="C59" i="21"/>
  <c r="B59" i="21"/>
  <c r="G58" i="21"/>
  <c r="F58" i="21"/>
  <c r="E58" i="21"/>
  <c r="D58" i="21"/>
  <c r="C58" i="21"/>
  <c r="B58" i="21"/>
  <c r="G57" i="21"/>
  <c r="F57" i="21"/>
  <c r="E57" i="21"/>
  <c r="D57" i="21"/>
  <c r="C57" i="21"/>
  <c r="B57" i="21"/>
  <c r="G56" i="21"/>
  <c r="F56" i="21"/>
  <c r="E56" i="21"/>
  <c r="D56" i="21"/>
  <c r="C56" i="21"/>
  <c r="B56" i="21"/>
  <c r="G55" i="21"/>
  <c r="F55" i="21"/>
  <c r="E55" i="21"/>
  <c r="D55" i="21"/>
  <c r="C55" i="21"/>
  <c r="B55" i="21"/>
  <c r="G54" i="21"/>
  <c r="F54" i="21"/>
  <c r="E54" i="21"/>
  <c r="D54" i="21"/>
  <c r="C54" i="21"/>
  <c r="B54" i="21"/>
  <c r="G53" i="21"/>
  <c r="F53" i="21"/>
  <c r="E53" i="21"/>
  <c r="D53" i="21"/>
  <c r="C53" i="21"/>
  <c r="B53" i="21"/>
  <c r="G52" i="21"/>
  <c r="F52" i="21"/>
  <c r="E52" i="21"/>
  <c r="D52" i="21"/>
  <c r="C52" i="21"/>
  <c r="B52" i="21"/>
  <c r="G51" i="21"/>
  <c r="F51" i="21"/>
  <c r="E51" i="21"/>
  <c r="D51" i="21"/>
  <c r="C51" i="21"/>
  <c r="B51" i="21"/>
  <c r="G50" i="21"/>
  <c r="F50" i="21"/>
  <c r="E50" i="21"/>
  <c r="D50" i="21"/>
  <c r="C50" i="21"/>
  <c r="B50" i="21"/>
  <c r="G49" i="21"/>
  <c r="F49" i="21"/>
  <c r="E49" i="21"/>
  <c r="D49" i="21"/>
  <c r="C49" i="21"/>
  <c r="B49" i="21"/>
  <c r="G48" i="21"/>
  <c r="F48" i="21"/>
  <c r="E48" i="21"/>
  <c r="D48" i="21"/>
  <c r="C48" i="21"/>
  <c r="B48" i="21"/>
  <c r="G47" i="21"/>
  <c r="F47" i="21"/>
  <c r="E47" i="21"/>
  <c r="D47" i="21"/>
  <c r="C47" i="21"/>
  <c r="B47" i="21"/>
  <c r="G46" i="21"/>
  <c r="F46" i="21"/>
  <c r="E46" i="21"/>
  <c r="D46" i="21"/>
  <c r="C46" i="21"/>
  <c r="B46" i="21"/>
  <c r="G45" i="21"/>
  <c r="F45" i="21"/>
  <c r="E45" i="21"/>
  <c r="D45" i="21"/>
  <c r="C45" i="21"/>
  <c r="B45" i="21"/>
  <c r="G44" i="21"/>
  <c r="F44" i="21"/>
  <c r="E44" i="21"/>
  <c r="D44" i="21"/>
  <c r="C44" i="21"/>
  <c r="B44" i="21"/>
  <c r="G43" i="21"/>
  <c r="F43" i="21"/>
  <c r="E43" i="21"/>
  <c r="D43" i="21"/>
  <c r="C43" i="21"/>
  <c r="B43" i="21"/>
  <c r="G42" i="21"/>
  <c r="F42" i="21"/>
  <c r="E42" i="21"/>
  <c r="D42" i="21"/>
  <c r="C42" i="21"/>
  <c r="B42" i="21"/>
  <c r="G41" i="21"/>
  <c r="F41" i="21"/>
  <c r="E41" i="21"/>
  <c r="D41" i="21"/>
  <c r="C41" i="21"/>
  <c r="B41" i="21"/>
  <c r="G40" i="21"/>
  <c r="F40" i="21"/>
  <c r="E40" i="21"/>
  <c r="D40" i="21"/>
  <c r="C40" i="21"/>
  <c r="B40" i="21"/>
  <c r="G39" i="21"/>
  <c r="F39" i="21"/>
  <c r="E39" i="21"/>
  <c r="D39" i="21"/>
  <c r="C39" i="21"/>
  <c r="B39" i="21"/>
  <c r="G38" i="21"/>
  <c r="F38" i="21"/>
  <c r="E38" i="21"/>
  <c r="D38" i="21"/>
  <c r="C38" i="21"/>
  <c r="B38" i="21"/>
  <c r="G37" i="21"/>
  <c r="F37" i="21"/>
  <c r="E37" i="21"/>
  <c r="D37" i="21"/>
  <c r="C37" i="21"/>
  <c r="B37" i="21"/>
  <c r="G36" i="21"/>
  <c r="F36" i="21"/>
  <c r="E36" i="21"/>
  <c r="D36" i="21"/>
  <c r="C36" i="21"/>
  <c r="B36" i="21"/>
  <c r="G35" i="21"/>
  <c r="F35" i="21"/>
  <c r="E35" i="21"/>
  <c r="D35" i="21"/>
  <c r="C35" i="21"/>
  <c r="B35" i="21"/>
  <c r="G34" i="21"/>
  <c r="F34" i="21"/>
  <c r="E34" i="21"/>
  <c r="D34" i="21"/>
  <c r="C34" i="21"/>
  <c r="B34" i="21"/>
  <c r="G33" i="21"/>
  <c r="F33" i="21"/>
  <c r="E33" i="21"/>
  <c r="D33" i="21"/>
  <c r="C33" i="21"/>
  <c r="B33" i="21"/>
  <c r="G32" i="21"/>
  <c r="F32" i="21"/>
  <c r="E32" i="21"/>
  <c r="D32" i="21"/>
  <c r="C32" i="21"/>
  <c r="B32" i="21"/>
  <c r="G31" i="21"/>
  <c r="F31" i="21"/>
  <c r="E31" i="21"/>
  <c r="D31" i="21"/>
  <c r="C31" i="21"/>
  <c r="B31" i="21"/>
  <c r="G30" i="21"/>
  <c r="F30" i="21"/>
  <c r="E30" i="21"/>
  <c r="D30" i="21"/>
  <c r="C30" i="21"/>
  <c r="B30" i="21"/>
  <c r="G29" i="21"/>
  <c r="F29" i="21"/>
  <c r="E29" i="21"/>
  <c r="D29" i="21"/>
  <c r="C29" i="21"/>
  <c r="B29" i="21"/>
  <c r="G28" i="21"/>
  <c r="F28" i="21"/>
  <c r="E28" i="21"/>
  <c r="D28" i="21"/>
  <c r="C28" i="21"/>
  <c r="B28" i="21"/>
  <c r="G27" i="21"/>
  <c r="F27" i="21"/>
  <c r="E27" i="21"/>
  <c r="D27" i="21"/>
  <c r="C27" i="21"/>
  <c r="B27" i="21"/>
  <c r="G26" i="21"/>
  <c r="F26" i="21"/>
  <c r="E26" i="21"/>
  <c r="D26" i="21"/>
  <c r="C26" i="21"/>
  <c r="B26" i="21"/>
  <c r="G25" i="21"/>
  <c r="F25" i="21"/>
  <c r="E25" i="21"/>
  <c r="D25" i="21"/>
  <c r="C25" i="21"/>
  <c r="B25" i="21"/>
  <c r="G24" i="21"/>
  <c r="F24" i="21"/>
  <c r="E24" i="21"/>
  <c r="D24" i="21"/>
  <c r="C24" i="21"/>
  <c r="B24" i="21"/>
  <c r="G23" i="21"/>
  <c r="F23" i="21"/>
  <c r="E23" i="21"/>
  <c r="D23" i="21"/>
  <c r="C23" i="21"/>
  <c r="B23" i="21"/>
  <c r="G22" i="21"/>
  <c r="F22" i="21"/>
  <c r="E22" i="21"/>
  <c r="D22" i="21"/>
  <c r="C22" i="21"/>
  <c r="B22" i="21"/>
  <c r="G21" i="21"/>
  <c r="F21" i="21"/>
  <c r="E21" i="21"/>
  <c r="D21" i="21"/>
  <c r="C21" i="21"/>
  <c r="B21" i="21"/>
  <c r="G20" i="21"/>
  <c r="F20" i="21"/>
  <c r="E20" i="21"/>
  <c r="D20" i="21"/>
  <c r="C20" i="21"/>
  <c r="B20" i="21"/>
  <c r="G19" i="21"/>
  <c r="F19" i="21"/>
  <c r="E19" i="21"/>
  <c r="D19" i="21"/>
  <c r="C19" i="21"/>
  <c r="B19" i="21"/>
  <c r="G18" i="21"/>
  <c r="F18" i="21"/>
  <c r="E18" i="21"/>
  <c r="D18" i="21"/>
  <c r="C18" i="21"/>
  <c r="B18" i="21"/>
  <c r="G17" i="21"/>
  <c r="F17" i="21"/>
  <c r="E17" i="21"/>
  <c r="D17" i="21"/>
  <c r="C17" i="21"/>
  <c r="B17" i="21"/>
  <c r="G16" i="21"/>
  <c r="F16" i="21"/>
  <c r="E16" i="21"/>
  <c r="D16" i="21"/>
  <c r="C16" i="21"/>
  <c r="B16" i="21"/>
  <c r="G15" i="21"/>
  <c r="F15" i="21"/>
  <c r="E15" i="21"/>
  <c r="D15" i="21"/>
  <c r="C15" i="21"/>
  <c r="B15" i="21"/>
  <c r="B6" i="21"/>
  <c r="B5" i="21"/>
  <c r="I6" i="20"/>
  <c r="H6" i="20"/>
  <c r="G6" i="20"/>
  <c r="F6" i="20"/>
  <c r="E6" i="20"/>
  <c r="D6" i="20"/>
  <c r="I5" i="20"/>
  <c r="H5" i="20"/>
  <c r="G5" i="20"/>
  <c r="F5" i="20"/>
  <c r="E5" i="20"/>
  <c r="D5" i="20"/>
  <c r="I4" i="20"/>
  <c r="H4" i="20"/>
  <c r="G4" i="20"/>
  <c r="F4" i="20"/>
  <c r="E4" i="20"/>
  <c r="D4" i="20"/>
  <c r="C6" i="20"/>
  <c r="C5" i="20"/>
  <c r="C4" i="20"/>
  <c r="G168" i="19"/>
  <c r="F168" i="19"/>
  <c r="E168" i="19"/>
  <c r="D168" i="19"/>
  <c r="C168" i="19"/>
  <c r="B168" i="19"/>
  <c r="G167" i="19"/>
  <c r="F167" i="19"/>
  <c r="E167" i="19"/>
  <c r="D167" i="19"/>
  <c r="C167" i="19"/>
  <c r="B167" i="19"/>
  <c r="G166" i="19"/>
  <c r="F166" i="19"/>
  <c r="E166" i="19"/>
  <c r="D166" i="19"/>
  <c r="C166" i="19"/>
  <c r="B166" i="19"/>
  <c r="G165" i="19"/>
  <c r="F165" i="19"/>
  <c r="E165" i="19"/>
  <c r="D165" i="19"/>
  <c r="C165" i="19"/>
  <c r="B165" i="19"/>
  <c r="G164" i="19"/>
  <c r="F164" i="19"/>
  <c r="E164" i="19"/>
  <c r="D164" i="19"/>
  <c r="C164" i="19"/>
  <c r="B164" i="19"/>
  <c r="G163" i="19"/>
  <c r="F163" i="19"/>
  <c r="E163" i="19"/>
  <c r="D163" i="19"/>
  <c r="C163" i="19"/>
  <c r="B163" i="19"/>
  <c r="G162" i="19"/>
  <c r="F162" i="19"/>
  <c r="E162" i="19"/>
  <c r="D162" i="19"/>
  <c r="C162" i="19"/>
  <c r="B162" i="19"/>
  <c r="G161" i="19"/>
  <c r="F161" i="19"/>
  <c r="E161" i="19"/>
  <c r="D161" i="19"/>
  <c r="C161" i="19"/>
  <c r="B161" i="19"/>
  <c r="G160" i="19"/>
  <c r="F160" i="19"/>
  <c r="E160" i="19"/>
  <c r="D160" i="19"/>
  <c r="C160" i="19"/>
  <c r="B160" i="19"/>
  <c r="G159" i="19"/>
  <c r="F159" i="19"/>
  <c r="E159" i="19"/>
  <c r="D159" i="19"/>
  <c r="C159" i="19"/>
  <c r="B159" i="19"/>
  <c r="G158" i="19"/>
  <c r="F158" i="19"/>
  <c r="E158" i="19"/>
  <c r="D158" i="19"/>
  <c r="C158" i="19"/>
  <c r="B158" i="19"/>
  <c r="G157" i="19"/>
  <c r="F157" i="19"/>
  <c r="E157" i="19"/>
  <c r="D157" i="19"/>
  <c r="C157" i="19"/>
  <c r="B157" i="19"/>
  <c r="G156" i="19"/>
  <c r="F156" i="19"/>
  <c r="E156" i="19"/>
  <c r="D156" i="19"/>
  <c r="C156" i="19"/>
  <c r="B156" i="19"/>
  <c r="G155" i="19"/>
  <c r="F155" i="19"/>
  <c r="E155" i="19"/>
  <c r="D155" i="19"/>
  <c r="C155" i="19"/>
  <c r="B155" i="19"/>
  <c r="G154" i="19"/>
  <c r="F154" i="19"/>
  <c r="E154" i="19"/>
  <c r="D154" i="19"/>
  <c r="C154" i="19"/>
  <c r="B154" i="19"/>
  <c r="G153" i="19"/>
  <c r="F153" i="19"/>
  <c r="E153" i="19"/>
  <c r="D153" i="19"/>
  <c r="C153" i="19"/>
  <c r="B153" i="19"/>
  <c r="G152" i="19"/>
  <c r="F152" i="19"/>
  <c r="E152" i="19"/>
  <c r="D152" i="19"/>
  <c r="C152" i="19"/>
  <c r="B152" i="19"/>
  <c r="G151" i="19"/>
  <c r="F151" i="19"/>
  <c r="E151" i="19"/>
  <c r="D151" i="19"/>
  <c r="C151" i="19"/>
  <c r="B151" i="19"/>
  <c r="G150" i="19"/>
  <c r="F150" i="19"/>
  <c r="E150" i="19"/>
  <c r="D150" i="19"/>
  <c r="C150" i="19"/>
  <c r="B150" i="19"/>
  <c r="G149" i="19"/>
  <c r="F149" i="19"/>
  <c r="E149" i="19"/>
  <c r="D149" i="19"/>
  <c r="C149" i="19"/>
  <c r="B149" i="19"/>
  <c r="G148" i="19"/>
  <c r="F148" i="19"/>
  <c r="E148" i="19"/>
  <c r="D148" i="19"/>
  <c r="C148" i="19"/>
  <c r="B148" i="19"/>
  <c r="G147" i="19"/>
  <c r="F147" i="19"/>
  <c r="E147" i="19"/>
  <c r="D147" i="19"/>
  <c r="C147" i="19"/>
  <c r="B147" i="19"/>
  <c r="G146" i="19"/>
  <c r="F146" i="19"/>
  <c r="E146" i="19"/>
  <c r="D146" i="19"/>
  <c r="C146" i="19"/>
  <c r="B146" i="19"/>
  <c r="G145" i="19"/>
  <c r="F145" i="19"/>
  <c r="E145" i="19"/>
  <c r="D145" i="19"/>
  <c r="C145" i="19"/>
  <c r="B145" i="19"/>
  <c r="G144" i="19"/>
  <c r="F144" i="19"/>
  <c r="E144" i="19"/>
  <c r="D144" i="19"/>
  <c r="C144" i="19"/>
  <c r="B144" i="19"/>
  <c r="G143" i="19"/>
  <c r="F143" i="19"/>
  <c r="E143" i="19"/>
  <c r="D143" i="19"/>
  <c r="C143" i="19"/>
  <c r="B143" i="19"/>
  <c r="G142" i="19"/>
  <c r="F142" i="19"/>
  <c r="E142" i="19"/>
  <c r="D142" i="19"/>
  <c r="C142" i="19"/>
  <c r="B142" i="19"/>
  <c r="G141" i="19"/>
  <c r="F141" i="19"/>
  <c r="E141" i="19"/>
  <c r="D141" i="19"/>
  <c r="C141" i="19"/>
  <c r="B141" i="19"/>
  <c r="G140" i="19"/>
  <c r="F140" i="19"/>
  <c r="E140" i="19"/>
  <c r="D140" i="19"/>
  <c r="C140" i="19"/>
  <c r="B140" i="19"/>
  <c r="G139" i="19"/>
  <c r="F139" i="19"/>
  <c r="E139" i="19"/>
  <c r="D139" i="19"/>
  <c r="C139" i="19"/>
  <c r="B139" i="19"/>
  <c r="G138" i="19"/>
  <c r="F138" i="19"/>
  <c r="E138" i="19"/>
  <c r="D138" i="19"/>
  <c r="C138" i="19"/>
  <c r="B138" i="19"/>
  <c r="G137" i="19"/>
  <c r="F137" i="19"/>
  <c r="E137" i="19"/>
  <c r="D137" i="19"/>
  <c r="C137" i="19"/>
  <c r="B137" i="19"/>
  <c r="G136" i="19"/>
  <c r="F136" i="19"/>
  <c r="E136" i="19"/>
  <c r="D136" i="19"/>
  <c r="C136" i="19"/>
  <c r="B136" i="19"/>
  <c r="G135" i="19"/>
  <c r="F135" i="19"/>
  <c r="E135" i="19"/>
  <c r="D135" i="19"/>
  <c r="C135" i="19"/>
  <c r="B135" i="19"/>
  <c r="G134" i="19"/>
  <c r="F134" i="19"/>
  <c r="E134" i="19"/>
  <c r="D134" i="19"/>
  <c r="C134" i="19"/>
  <c r="B134" i="19"/>
  <c r="G133" i="19"/>
  <c r="F133" i="19"/>
  <c r="E133" i="19"/>
  <c r="D133" i="19"/>
  <c r="C133" i="19"/>
  <c r="B133" i="19"/>
  <c r="G132" i="19"/>
  <c r="F132" i="19"/>
  <c r="E132" i="19"/>
  <c r="D132" i="19"/>
  <c r="C132" i="19"/>
  <c r="B132" i="19"/>
  <c r="G131" i="19"/>
  <c r="F131" i="19"/>
  <c r="E131" i="19"/>
  <c r="D131" i="19"/>
  <c r="C131" i="19"/>
  <c r="B131" i="19"/>
  <c r="G130" i="19"/>
  <c r="F130" i="19"/>
  <c r="E130" i="19"/>
  <c r="D130" i="19"/>
  <c r="C130" i="19"/>
  <c r="B130" i="19"/>
  <c r="G129" i="19"/>
  <c r="F129" i="19"/>
  <c r="E129" i="19"/>
  <c r="D129" i="19"/>
  <c r="C129" i="19"/>
  <c r="B129" i="19"/>
  <c r="G128" i="19"/>
  <c r="F128" i="19"/>
  <c r="E128" i="19"/>
  <c r="D128" i="19"/>
  <c r="C128" i="19"/>
  <c r="B128" i="19"/>
  <c r="G127" i="19"/>
  <c r="F127" i="19"/>
  <c r="E127" i="19"/>
  <c r="D127" i="19"/>
  <c r="C127" i="19"/>
  <c r="B127" i="19"/>
  <c r="G126" i="19"/>
  <c r="F126" i="19"/>
  <c r="E126" i="19"/>
  <c r="D126" i="19"/>
  <c r="C126" i="19"/>
  <c r="B126" i="19"/>
  <c r="G125" i="19"/>
  <c r="F125" i="19"/>
  <c r="E125" i="19"/>
  <c r="D125" i="19"/>
  <c r="C125" i="19"/>
  <c r="B125" i="19"/>
  <c r="G124" i="19"/>
  <c r="F124" i="19"/>
  <c r="E124" i="19"/>
  <c r="D124" i="19"/>
  <c r="C124" i="19"/>
  <c r="B124" i="19"/>
  <c r="G123" i="19"/>
  <c r="F123" i="19"/>
  <c r="E123" i="19"/>
  <c r="D123" i="19"/>
  <c r="C123" i="19"/>
  <c r="B123" i="19"/>
  <c r="G122" i="19"/>
  <c r="F122" i="19"/>
  <c r="E122" i="19"/>
  <c r="D122" i="19"/>
  <c r="C122" i="19"/>
  <c r="B122" i="19"/>
  <c r="G121" i="19"/>
  <c r="F121" i="19"/>
  <c r="E121" i="19"/>
  <c r="D121" i="19"/>
  <c r="C121" i="19"/>
  <c r="B121" i="19"/>
  <c r="G120" i="19"/>
  <c r="F120" i="19"/>
  <c r="E120" i="19"/>
  <c r="D120" i="19"/>
  <c r="C120" i="19"/>
  <c r="B120" i="19"/>
  <c r="G119" i="19"/>
  <c r="F119" i="19"/>
  <c r="E119" i="19"/>
  <c r="D119" i="19"/>
  <c r="C119" i="19"/>
  <c r="B119" i="19"/>
  <c r="G118" i="19"/>
  <c r="F118" i="19"/>
  <c r="E118" i="19"/>
  <c r="D118" i="19"/>
  <c r="C118" i="19"/>
  <c r="B118" i="19"/>
  <c r="G117" i="19"/>
  <c r="F117" i="19"/>
  <c r="E117" i="19"/>
  <c r="D117" i="19"/>
  <c r="C117" i="19"/>
  <c r="B117" i="19"/>
  <c r="G116" i="19"/>
  <c r="F116" i="19"/>
  <c r="E116" i="19"/>
  <c r="D116" i="19"/>
  <c r="C116" i="19"/>
  <c r="B116" i="19"/>
  <c r="G115" i="19"/>
  <c r="F115" i="19"/>
  <c r="E115" i="19"/>
  <c r="D115" i="19"/>
  <c r="C115" i="19"/>
  <c r="B115" i="19"/>
  <c r="G114" i="19"/>
  <c r="F114" i="19"/>
  <c r="E114" i="19"/>
  <c r="D114" i="19"/>
  <c r="C114" i="19"/>
  <c r="B114" i="19"/>
  <c r="G113" i="19"/>
  <c r="F113" i="19"/>
  <c r="E113" i="19"/>
  <c r="D113" i="19"/>
  <c r="C113" i="19"/>
  <c r="B113" i="19"/>
  <c r="G112" i="19"/>
  <c r="F112" i="19"/>
  <c r="E112" i="19"/>
  <c r="D112" i="19"/>
  <c r="C112" i="19"/>
  <c r="B112" i="19"/>
  <c r="G111" i="19"/>
  <c r="F111" i="19"/>
  <c r="E111" i="19"/>
  <c r="D111" i="19"/>
  <c r="C111" i="19"/>
  <c r="B111" i="19"/>
  <c r="G110" i="19"/>
  <c r="F110" i="19"/>
  <c r="E110" i="19"/>
  <c r="D110" i="19"/>
  <c r="C110" i="19"/>
  <c r="B110" i="19"/>
  <c r="G109" i="19"/>
  <c r="F109" i="19"/>
  <c r="E109" i="19"/>
  <c r="D109" i="19"/>
  <c r="C109" i="19"/>
  <c r="B109" i="19"/>
  <c r="G108" i="19"/>
  <c r="F108" i="19"/>
  <c r="E108" i="19"/>
  <c r="D108" i="19"/>
  <c r="C108" i="19"/>
  <c r="B108" i="19"/>
  <c r="G107" i="19"/>
  <c r="F107" i="19"/>
  <c r="E107" i="19"/>
  <c r="D107" i="19"/>
  <c r="C107" i="19"/>
  <c r="B107" i="19"/>
  <c r="G106" i="19"/>
  <c r="F106" i="19"/>
  <c r="E106" i="19"/>
  <c r="D106" i="19"/>
  <c r="C106" i="19"/>
  <c r="B106" i="19"/>
  <c r="G105" i="19"/>
  <c r="F105" i="19"/>
  <c r="E105" i="19"/>
  <c r="D105" i="19"/>
  <c r="C105" i="19"/>
  <c r="B105" i="19"/>
  <c r="G104" i="19"/>
  <c r="F104" i="19"/>
  <c r="E104" i="19"/>
  <c r="D104" i="19"/>
  <c r="C104" i="19"/>
  <c r="B104" i="19"/>
  <c r="G103" i="19"/>
  <c r="F103" i="19"/>
  <c r="E103" i="19"/>
  <c r="D103" i="19"/>
  <c r="C103" i="19"/>
  <c r="B103" i="19"/>
  <c r="G102" i="19"/>
  <c r="F102" i="19"/>
  <c r="E102" i="19"/>
  <c r="D102" i="19"/>
  <c r="C102" i="19"/>
  <c r="B102" i="19"/>
  <c r="G101" i="19"/>
  <c r="F101" i="19"/>
  <c r="E101" i="19"/>
  <c r="D101" i="19"/>
  <c r="C101" i="19"/>
  <c r="B101" i="19"/>
  <c r="G100" i="19"/>
  <c r="F100" i="19"/>
  <c r="E100" i="19"/>
  <c r="D100" i="19"/>
  <c r="C100" i="19"/>
  <c r="B100" i="19"/>
  <c r="G99" i="19"/>
  <c r="F99" i="19"/>
  <c r="E99" i="19"/>
  <c r="D99" i="19"/>
  <c r="C99" i="19"/>
  <c r="B99" i="19"/>
  <c r="G98" i="19"/>
  <c r="F98" i="19"/>
  <c r="E98" i="19"/>
  <c r="D98" i="19"/>
  <c r="C98" i="19"/>
  <c r="B98" i="19"/>
  <c r="G97" i="19"/>
  <c r="F97" i="19"/>
  <c r="E97" i="19"/>
  <c r="D97" i="19"/>
  <c r="C97" i="19"/>
  <c r="B97" i="19"/>
  <c r="G96" i="19"/>
  <c r="F96" i="19"/>
  <c r="E96" i="19"/>
  <c r="D96" i="19"/>
  <c r="C96" i="19"/>
  <c r="B96" i="19"/>
  <c r="G95" i="19"/>
  <c r="F95" i="19"/>
  <c r="E95" i="19"/>
  <c r="D95" i="19"/>
  <c r="C95" i="19"/>
  <c r="B95" i="19"/>
  <c r="G94" i="19"/>
  <c r="F94" i="19"/>
  <c r="E94" i="19"/>
  <c r="D94" i="19"/>
  <c r="C94" i="19"/>
  <c r="B94" i="19"/>
  <c r="G93" i="19"/>
  <c r="F93" i="19"/>
  <c r="E93" i="19"/>
  <c r="D93" i="19"/>
  <c r="C93" i="19"/>
  <c r="B93" i="19"/>
  <c r="G92" i="19"/>
  <c r="F92" i="19"/>
  <c r="E92" i="19"/>
  <c r="D92" i="19"/>
  <c r="C92" i="19"/>
  <c r="B92" i="19"/>
  <c r="G91" i="19"/>
  <c r="F91" i="19"/>
  <c r="E91" i="19"/>
  <c r="D91" i="19"/>
  <c r="C91" i="19"/>
  <c r="B91" i="19"/>
  <c r="G90" i="19"/>
  <c r="F90" i="19"/>
  <c r="E90" i="19"/>
  <c r="D90" i="19"/>
  <c r="C90" i="19"/>
  <c r="B90" i="19"/>
  <c r="G89" i="19"/>
  <c r="F89" i="19"/>
  <c r="E89" i="19"/>
  <c r="D89" i="19"/>
  <c r="C89" i="19"/>
  <c r="B89" i="19"/>
  <c r="G88" i="19"/>
  <c r="F88" i="19"/>
  <c r="E88" i="19"/>
  <c r="D88" i="19"/>
  <c r="C88" i="19"/>
  <c r="B88" i="19"/>
  <c r="G87" i="19"/>
  <c r="F87" i="19"/>
  <c r="E87" i="19"/>
  <c r="D87" i="19"/>
  <c r="C87" i="19"/>
  <c r="B87" i="19"/>
  <c r="G86" i="19"/>
  <c r="F86" i="19"/>
  <c r="E86" i="19"/>
  <c r="D86" i="19"/>
  <c r="C86" i="19"/>
  <c r="B86" i="19"/>
  <c r="G85" i="19"/>
  <c r="F85" i="19"/>
  <c r="E85" i="19"/>
  <c r="D85" i="19"/>
  <c r="C85" i="19"/>
  <c r="B85" i="19"/>
  <c r="G84" i="19"/>
  <c r="F84" i="19"/>
  <c r="E84" i="19"/>
  <c r="D84" i="19"/>
  <c r="C84" i="19"/>
  <c r="B84" i="19"/>
  <c r="G83" i="19"/>
  <c r="F83" i="19"/>
  <c r="E83" i="19"/>
  <c r="D83" i="19"/>
  <c r="C83" i="19"/>
  <c r="B83" i="19"/>
  <c r="G82" i="19"/>
  <c r="F82" i="19"/>
  <c r="E82" i="19"/>
  <c r="D82" i="19"/>
  <c r="C82" i="19"/>
  <c r="B82" i="19"/>
  <c r="G81" i="19"/>
  <c r="F81" i="19"/>
  <c r="E81" i="19"/>
  <c r="D81" i="19"/>
  <c r="C81" i="19"/>
  <c r="B81" i="19"/>
  <c r="G80" i="19"/>
  <c r="F80" i="19"/>
  <c r="E80" i="19"/>
  <c r="D80" i="19"/>
  <c r="C80" i="19"/>
  <c r="B80" i="19"/>
  <c r="G79" i="19"/>
  <c r="F79" i="19"/>
  <c r="E79" i="19"/>
  <c r="D79" i="19"/>
  <c r="C79" i="19"/>
  <c r="B79" i="19"/>
  <c r="G78" i="19"/>
  <c r="F78" i="19"/>
  <c r="E78" i="19"/>
  <c r="D78" i="19"/>
  <c r="C78" i="19"/>
  <c r="B78" i="19"/>
  <c r="G77" i="19"/>
  <c r="F77" i="19"/>
  <c r="E77" i="19"/>
  <c r="D77" i="19"/>
  <c r="C77" i="19"/>
  <c r="B77" i="19"/>
  <c r="G76" i="19"/>
  <c r="F76" i="19"/>
  <c r="E76" i="19"/>
  <c r="D76" i="19"/>
  <c r="C76" i="19"/>
  <c r="B76" i="19"/>
  <c r="G75" i="19"/>
  <c r="F75" i="19"/>
  <c r="E75" i="19"/>
  <c r="D75" i="19"/>
  <c r="C75" i="19"/>
  <c r="B75" i="19"/>
  <c r="G74" i="19"/>
  <c r="F74" i="19"/>
  <c r="E74" i="19"/>
  <c r="D74" i="19"/>
  <c r="C74" i="19"/>
  <c r="B74" i="19"/>
  <c r="G73" i="19"/>
  <c r="F73" i="19"/>
  <c r="E73" i="19"/>
  <c r="D73" i="19"/>
  <c r="C73" i="19"/>
  <c r="B73" i="19"/>
  <c r="G72" i="19"/>
  <c r="F72" i="19"/>
  <c r="E72" i="19"/>
  <c r="D72" i="19"/>
  <c r="C72" i="19"/>
  <c r="B72" i="19"/>
  <c r="G71" i="19"/>
  <c r="F71" i="19"/>
  <c r="E71" i="19"/>
  <c r="D71" i="19"/>
  <c r="C71" i="19"/>
  <c r="B71" i="19"/>
  <c r="G70" i="19"/>
  <c r="F70" i="19"/>
  <c r="E70" i="19"/>
  <c r="D70" i="19"/>
  <c r="C70" i="19"/>
  <c r="B70" i="19"/>
  <c r="G69" i="19"/>
  <c r="F69" i="19"/>
  <c r="E69" i="19"/>
  <c r="D69" i="19"/>
  <c r="C69" i="19"/>
  <c r="B69" i="19"/>
  <c r="G68" i="19"/>
  <c r="F68" i="19"/>
  <c r="E68" i="19"/>
  <c r="D68" i="19"/>
  <c r="C68" i="19"/>
  <c r="B68" i="19"/>
  <c r="G67" i="19"/>
  <c r="F67" i="19"/>
  <c r="E67" i="19"/>
  <c r="D67" i="19"/>
  <c r="C67" i="19"/>
  <c r="B67" i="19"/>
  <c r="G66" i="19"/>
  <c r="F66" i="19"/>
  <c r="E66" i="19"/>
  <c r="D66" i="19"/>
  <c r="C66" i="19"/>
  <c r="B66" i="19"/>
  <c r="G65" i="19"/>
  <c r="F65" i="19"/>
  <c r="E65" i="19"/>
  <c r="D65" i="19"/>
  <c r="C65" i="19"/>
  <c r="B65" i="19"/>
  <c r="G64" i="19"/>
  <c r="F64" i="19"/>
  <c r="E64" i="19"/>
  <c r="D64" i="19"/>
  <c r="C64" i="19"/>
  <c r="B64" i="19"/>
  <c r="G63" i="19"/>
  <c r="F63" i="19"/>
  <c r="E63" i="19"/>
  <c r="D63" i="19"/>
  <c r="C63" i="19"/>
  <c r="B63" i="19"/>
  <c r="G62" i="19"/>
  <c r="F62" i="19"/>
  <c r="E62" i="19"/>
  <c r="D62" i="19"/>
  <c r="C62" i="19"/>
  <c r="B62" i="19"/>
  <c r="G61" i="19"/>
  <c r="F61" i="19"/>
  <c r="E61" i="19"/>
  <c r="D61" i="19"/>
  <c r="C61" i="19"/>
  <c r="B61" i="19"/>
  <c r="G60" i="19"/>
  <c r="F60" i="19"/>
  <c r="E60" i="19"/>
  <c r="D60" i="19"/>
  <c r="C60" i="19"/>
  <c r="B60" i="19"/>
  <c r="G59" i="19"/>
  <c r="F59" i="19"/>
  <c r="E59" i="19"/>
  <c r="D59" i="19"/>
  <c r="C59" i="19"/>
  <c r="B59" i="19"/>
  <c r="G58" i="19"/>
  <c r="F58" i="19"/>
  <c r="E58" i="19"/>
  <c r="D58" i="19"/>
  <c r="C58" i="19"/>
  <c r="B58" i="19"/>
  <c r="G57" i="19"/>
  <c r="F57" i="19"/>
  <c r="E57" i="19"/>
  <c r="D57" i="19"/>
  <c r="C57" i="19"/>
  <c r="B57" i="19"/>
  <c r="G56" i="19"/>
  <c r="F56" i="19"/>
  <c r="E56" i="19"/>
  <c r="D56" i="19"/>
  <c r="C56" i="19"/>
  <c r="B56" i="19"/>
  <c r="G55" i="19"/>
  <c r="F55" i="19"/>
  <c r="E55" i="19"/>
  <c r="D55" i="19"/>
  <c r="C55" i="19"/>
  <c r="B55" i="19"/>
  <c r="G54" i="19"/>
  <c r="F54" i="19"/>
  <c r="E54" i="19"/>
  <c r="D54" i="19"/>
  <c r="C54" i="19"/>
  <c r="B54" i="19"/>
  <c r="G53" i="19"/>
  <c r="F53" i="19"/>
  <c r="E53" i="19"/>
  <c r="D53" i="19"/>
  <c r="C53" i="19"/>
  <c r="B53" i="19"/>
  <c r="G52" i="19"/>
  <c r="F52" i="19"/>
  <c r="E52" i="19"/>
  <c r="D52" i="19"/>
  <c r="C52" i="19"/>
  <c r="B52" i="19"/>
  <c r="G51" i="19"/>
  <c r="F51" i="19"/>
  <c r="E51" i="19"/>
  <c r="D51" i="19"/>
  <c r="C51" i="19"/>
  <c r="B51" i="19"/>
  <c r="G50" i="19"/>
  <c r="F50" i="19"/>
  <c r="E50" i="19"/>
  <c r="D50" i="19"/>
  <c r="C50" i="19"/>
  <c r="B50" i="19"/>
  <c r="G49" i="19"/>
  <c r="F49" i="19"/>
  <c r="E49" i="19"/>
  <c r="D49" i="19"/>
  <c r="C49" i="19"/>
  <c r="B49" i="19"/>
  <c r="G48" i="19"/>
  <c r="F48" i="19"/>
  <c r="E48" i="19"/>
  <c r="D48" i="19"/>
  <c r="C48" i="19"/>
  <c r="B48" i="19"/>
  <c r="G47" i="19"/>
  <c r="F47" i="19"/>
  <c r="E47" i="19"/>
  <c r="D47" i="19"/>
  <c r="C47" i="19"/>
  <c r="B47" i="19"/>
  <c r="G46" i="19"/>
  <c r="F46" i="19"/>
  <c r="E46" i="19"/>
  <c r="D46" i="19"/>
  <c r="C46" i="19"/>
  <c r="B46" i="19"/>
  <c r="G45" i="19"/>
  <c r="F45" i="19"/>
  <c r="E45" i="19"/>
  <c r="D45" i="19"/>
  <c r="C45" i="19"/>
  <c r="B45" i="19"/>
  <c r="G44" i="19"/>
  <c r="F44" i="19"/>
  <c r="E44" i="19"/>
  <c r="D44" i="19"/>
  <c r="C44" i="19"/>
  <c r="B44" i="19"/>
  <c r="G43" i="19"/>
  <c r="F43" i="19"/>
  <c r="E43" i="19"/>
  <c r="D43" i="19"/>
  <c r="C43" i="19"/>
  <c r="B43" i="19"/>
  <c r="G42" i="19"/>
  <c r="F42" i="19"/>
  <c r="E42" i="19"/>
  <c r="D42" i="19"/>
  <c r="C42" i="19"/>
  <c r="B42" i="19"/>
  <c r="G41" i="19"/>
  <c r="F41" i="19"/>
  <c r="E41" i="19"/>
  <c r="D41" i="19"/>
  <c r="C41" i="19"/>
  <c r="B41" i="19"/>
  <c r="G40" i="19"/>
  <c r="F40" i="19"/>
  <c r="E40" i="19"/>
  <c r="D40" i="19"/>
  <c r="C40" i="19"/>
  <c r="B40" i="19"/>
  <c r="G39" i="19"/>
  <c r="F39" i="19"/>
  <c r="E39" i="19"/>
  <c r="D39" i="19"/>
  <c r="C39" i="19"/>
  <c r="B39" i="19"/>
  <c r="G38" i="19"/>
  <c r="F38" i="19"/>
  <c r="E38" i="19"/>
  <c r="D38" i="19"/>
  <c r="C38" i="19"/>
  <c r="B38" i="19"/>
  <c r="G37" i="19"/>
  <c r="F37" i="19"/>
  <c r="E37" i="19"/>
  <c r="D37" i="19"/>
  <c r="C37" i="19"/>
  <c r="B37" i="19"/>
  <c r="G36" i="19"/>
  <c r="F36" i="19"/>
  <c r="E36" i="19"/>
  <c r="D36" i="19"/>
  <c r="C36" i="19"/>
  <c r="B36" i="19"/>
  <c r="G35" i="19"/>
  <c r="F35" i="19"/>
  <c r="E35" i="19"/>
  <c r="D35" i="19"/>
  <c r="C35" i="19"/>
  <c r="B35" i="19"/>
  <c r="G34" i="19"/>
  <c r="F34" i="19"/>
  <c r="E34" i="19"/>
  <c r="D34" i="19"/>
  <c r="C34" i="19"/>
  <c r="B34" i="19"/>
  <c r="G33" i="19"/>
  <c r="F33" i="19"/>
  <c r="E33" i="19"/>
  <c r="D33" i="19"/>
  <c r="C33" i="19"/>
  <c r="B33" i="19"/>
  <c r="G32" i="19"/>
  <c r="F32" i="19"/>
  <c r="E32" i="19"/>
  <c r="D32" i="19"/>
  <c r="C32" i="19"/>
  <c r="B32" i="19"/>
  <c r="G31" i="19"/>
  <c r="F31" i="19"/>
  <c r="E31" i="19"/>
  <c r="D31" i="19"/>
  <c r="C31" i="19"/>
  <c r="B31" i="19"/>
  <c r="G30" i="19"/>
  <c r="F30" i="19"/>
  <c r="E30" i="19"/>
  <c r="D30" i="19"/>
  <c r="C30" i="19"/>
  <c r="B30" i="19"/>
  <c r="G29" i="19"/>
  <c r="F29" i="19"/>
  <c r="E29" i="19"/>
  <c r="D29" i="19"/>
  <c r="C29" i="19"/>
  <c r="B29" i="19"/>
  <c r="G28" i="19"/>
  <c r="F28" i="19"/>
  <c r="E28" i="19"/>
  <c r="D28" i="19"/>
  <c r="C28" i="19"/>
  <c r="B28" i="19"/>
  <c r="G27" i="19"/>
  <c r="F27" i="19"/>
  <c r="E27" i="19"/>
  <c r="D27" i="19"/>
  <c r="C27" i="19"/>
  <c r="B27" i="19"/>
  <c r="G26" i="19"/>
  <c r="F26" i="19"/>
  <c r="E26" i="19"/>
  <c r="D26" i="19"/>
  <c r="C26" i="19"/>
  <c r="B26" i="19"/>
  <c r="G25" i="19"/>
  <c r="F25" i="19"/>
  <c r="E25" i="19"/>
  <c r="D25" i="19"/>
  <c r="C25" i="19"/>
  <c r="B25" i="19"/>
  <c r="G24" i="19"/>
  <c r="F24" i="19"/>
  <c r="E24" i="19"/>
  <c r="D24" i="19"/>
  <c r="C24" i="19"/>
  <c r="B24" i="19"/>
  <c r="G23" i="19"/>
  <c r="F23" i="19"/>
  <c r="E23" i="19"/>
  <c r="D23" i="19"/>
  <c r="C23" i="19"/>
  <c r="B23" i="19"/>
  <c r="G22" i="19"/>
  <c r="F22" i="19"/>
  <c r="E22" i="19"/>
  <c r="D22" i="19"/>
  <c r="C22" i="19"/>
  <c r="B22" i="19"/>
  <c r="G21" i="19"/>
  <c r="F21" i="19"/>
  <c r="E21" i="19"/>
  <c r="D21" i="19"/>
  <c r="C21" i="19"/>
  <c r="B21" i="19"/>
  <c r="G20" i="19"/>
  <c r="F20" i="19"/>
  <c r="E20" i="19"/>
  <c r="D20" i="19"/>
  <c r="C20" i="19"/>
  <c r="B20" i="19"/>
  <c r="G19" i="19"/>
  <c r="F19" i="19"/>
  <c r="E19" i="19"/>
  <c r="D19" i="19"/>
  <c r="C19" i="19"/>
  <c r="B19" i="19"/>
  <c r="G18" i="19"/>
  <c r="F18" i="19"/>
  <c r="E18" i="19"/>
  <c r="D18" i="19"/>
  <c r="C18" i="19"/>
  <c r="B18" i="19"/>
  <c r="G17" i="19"/>
  <c r="F17" i="19"/>
  <c r="E17" i="19"/>
  <c r="D17" i="19"/>
  <c r="C17" i="19"/>
  <c r="B17" i="19"/>
  <c r="G16" i="19"/>
  <c r="F16" i="19"/>
  <c r="E16" i="19"/>
  <c r="D16" i="19"/>
  <c r="C16" i="19"/>
  <c r="B16" i="19"/>
  <c r="G15" i="19"/>
  <c r="F15" i="19"/>
  <c r="E15" i="19"/>
  <c r="D15" i="19"/>
  <c r="C15" i="19"/>
  <c r="B15" i="19"/>
  <c r="G14" i="19"/>
  <c r="F14" i="19"/>
  <c r="E14" i="19"/>
  <c r="D14" i="19"/>
  <c r="C14" i="19"/>
  <c r="B14" i="19"/>
  <c r="G13" i="19"/>
  <c r="F13" i="19"/>
  <c r="E13" i="19"/>
  <c r="D13" i="19"/>
  <c r="C13" i="19"/>
  <c r="B13" i="19"/>
  <c r="G12" i="19"/>
  <c r="F12" i="19"/>
  <c r="E12" i="19"/>
  <c r="D12" i="19"/>
  <c r="C12" i="19"/>
  <c r="B12" i="19"/>
  <c r="G11" i="19"/>
  <c r="F11" i="19"/>
  <c r="E11" i="19"/>
  <c r="D11" i="19"/>
  <c r="C11" i="19"/>
  <c r="B11" i="19"/>
  <c r="G10" i="19"/>
  <c r="F10" i="19"/>
  <c r="E10" i="19"/>
  <c r="D10" i="19"/>
  <c r="C10" i="19"/>
  <c r="B10" i="19"/>
  <c r="G9" i="19"/>
  <c r="F9" i="19"/>
  <c r="E9" i="19"/>
  <c r="D9" i="19"/>
  <c r="C9" i="19"/>
  <c r="B9" i="19"/>
  <c r="G8" i="19"/>
  <c r="F8" i="19"/>
  <c r="E8" i="19"/>
  <c r="D8" i="19"/>
  <c r="C8" i="19"/>
  <c r="B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B3" i="19"/>
  <c r="G2" i="19"/>
  <c r="F2" i="19"/>
  <c r="E2" i="19"/>
  <c r="D2" i="19"/>
  <c r="C2" i="19"/>
  <c r="B2" i="19"/>
  <c r="I28" i="17"/>
  <c r="B5" i="17"/>
  <c r="B6" i="17"/>
  <c r="B7" i="17"/>
  <c r="B9" i="17"/>
  <c r="I17" i="17"/>
  <c r="F25" i="16" a="1"/>
  <c r="F25" i="16" s="1"/>
  <c r="F27" i="16" s="1"/>
  <c r="E27" i="16"/>
  <c r="E28" i="16"/>
  <c r="E29" i="16"/>
  <c r="E30" i="16"/>
  <c r="E31" i="16"/>
  <c r="E26" i="16"/>
  <c r="E17" i="16"/>
  <c r="E18" i="16"/>
  <c r="F15" i="16" s="1" a="1"/>
  <c r="F15" i="16" s="1"/>
  <c r="E19" i="16"/>
  <c r="E20" i="16"/>
  <c r="E21" i="16"/>
  <c r="E16" i="16"/>
  <c r="I7" i="16"/>
  <c r="J7" i="16"/>
  <c r="I8" i="16"/>
  <c r="J8" i="16"/>
  <c r="I9" i="16"/>
  <c r="J9" i="16"/>
  <c r="I10" i="16"/>
  <c r="J10" i="16"/>
  <c r="I11" i="16"/>
  <c r="J11" i="16"/>
  <c r="J6" i="16"/>
  <c r="I6" i="16"/>
  <c r="K6" i="16" s="1"/>
  <c r="G7" i="16"/>
  <c r="G8" i="16"/>
  <c r="G9" i="16"/>
  <c r="G10" i="16"/>
  <c r="G11" i="16"/>
  <c r="G6" i="16"/>
  <c r="F7" i="16"/>
  <c r="H7" i="16" s="1"/>
  <c r="F8" i="16"/>
  <c r="F9" i="16"/>
  <c r="F10" i="16"/>
  <c r="F11" i="16"/>
  <c r="F6" i="16"/>
  <c r="E41" i="16"/>
  <c r="E40" i="16"/>
  <c r="B8" i="17" s="1"/>
  <c r="E39" i="16"/>
  <c r="E38" i="16"/>
  <c r="E37" i="16"/>
  <c r="E36" i="16"/>
  <c r="B4" i="17" s="1"/>
  <c r="D31" i="16"/>
  <c r="D30" i="16"/>
  <c r="D29" i="16"/>
  <c r="D28" i="16"/>
  <c r="D27" i="16"/>
  <c r="D26" i="16"/>
  <c r="D21" i="16"/>
  <c r="D20" i="16"/>
  <c r="D19" i="16"/>
  <c r="D18" i="16"/>
  <c r="D17" i="16"/>
  <c r="D16" i="16"/>
  <c r="B10" i="21"/>
  <c r="B9" i="21" a="1"/>
  <c r="B8" i="21"/>
  <c r="B12" i="21" l="1"/>
  <c r="B9" i="21"/>
  <c r="H8" i="16"/>
  <c r="H6" i="16"/>
  <c r="K11" i="16"/>
  <c r="K7" i="16"/>
  <c r="K10" i="16"/>
  <c r="H9" i="16"/>
  <c r="H11" i="16"/>
  <c r="K9" i="16"/>
  <c r="H10" i="16"/>
  <c r="K8" i="16"/>
  <c r="F18" i="16"/>
  <c r="F17" i="16"/>
  <c r="F37" i="16" s="1"/>
  <c r="C5" i="17" s="1"/>
  <c r="F21" i="16"/>
  <c r="F20" i="16"/>
  <c r="F19" i="16"/>
  <c r="F16" i="16"/>
  <c r="F28" i="16"/>
  <c r="F26" i="16"/>
  <c r="F29" i="16"/>
  <c r="F35" i="16" a="1"/>
  <c r="H35" i="16" s="1"/>
  <c r="E3" i="17" s="1"/>
  <c r="E16" i="17" s="1"/>
  <c r="E27" i="17" s="1"/>
  <c r="F30" i="16"/>
  <c r="F31" i="16"/>
  <c r="K25" i="16"/>
  <c r="J25" i="16"/>
  <c r="I25" i="16"/>
  <c r="H25" i="16"/>
  <c r="G25" i="16"/>
  <c r="K15" i="16"/>
  <c r="J15" i="16"/>
  <c r="I15" i="16"/>
  <c r="H15" i="16"/>
  <c r="G15" i="16"/>
  <c r="C11" i="17" l="1" a="1"/>
  <c r="E11" i="17" s="1"/>
  <c r="C12" i="17" a="1"/>
  <c r="C12" i="17" s="1"/>
  <c r="C11" i="17"/>
  <c r="H11" i="17"/>
  <c r="G11" i="17"/>
  <c r="F11" i="17"/>
  <c r="G35" i="16"/>
  <c r="D3" i="17" s="1"/>
  <c r="D16" i="17" s="1"/>
  <c r="D27" i="17" s="1"/>
  <c r="F41" i="16"/>
  <c r="C9" i="17" s="1"/>
  <c r="F40" i="16"/>
  <c r="C8" i="17" s="1"/>
  <c r="F38" i="16"/>
  <c r="C6" i="17" s="1"/>
  <c r="F36" i="16"/>
  <c r="C4" i="17" s="1"/>
  <c r="F39" i="16"/>
  <c r="C7" i="17" s="1"/>
  <c r="I35" i="16"/>
  <c r="F3" i="17" s="1"/>
  <c r="F16" i="17" s="1"/>
  <c r="F27" i="17" s="1"/>
  <c r="G30" i="16"/>
  <c r="G29" i="16"/>
  <c r="G31" i="16"/>
  <c r="G26" i="16"/>
  <c r="G28" i="16"/>
  <c r="G27" i="16"/>
  <c r="J35" i="16"/>
  <c r="G3" i="17" s="1"/>
  <c r="G16" i="17" s="1"/>
  <c r="G27" i="17" s="1"/>
  <c r="H28" i="16"/>
  <c r="H27" i="16"/>
  <c r="H31" i="16"/>
  <c r="H30" i="16"/>
  <c r="H29" i="16"/>
  <c r="H26" i="16"/>
  <c r="J16" i="16"/>
  <c r="J19" i="16"/>
  <c r="J18" i="16"/>
  <c r="J17" i="16"/>
  <c r="J21" i="16"/>
  <c r="J20" i="16"/>
  <c r="H16" i="16"/>
  <c r="H18" i="16"/>
  <c r="H17" i="16"/>
  <c r="H21" i="16"/>
  <c r="H20" i="16"/>
  <c r="H19" i="16"/>
  <c r="K26" i="16"/>
  <c r="K28" i="16"/>
  <c r="K27" i="16"/>
  <c r="K31" i="16"/>
  <c r="K30" i="16"/>
  <c r="K29" i="16"/>
  <c r="K35" i="16"/>
  <c r="H3" i="17" s="1"/>
  <c r="H16" i="17" s="1"/>
  <c r="H27" i="17" s="1"/>
  <c r="I26" i="16"/>
  <c r="I27" i="16"/>
  <c r="I31" i="16"/>
  <c r="I30" i="16"/>
  <c r="I29" i="16"/>
  <c r="I28" i="16"/>
  <c r="G19" i="16"/>
  <c r="G18" i="16"/>
  <c r="G17" i="16"/>
  <c r="G21" i="16"/>
  <c r="G20" i="16"/>
  <c r="G16" i="16"/>
  <c r="J29" i="16"/>
  <c r="J28" i="16"/>
  <c r="J31" i="16"/>
  <c r="J27" i="16"/>
  <c r="J30" i="16"/>
  <c r="J26" i="16"/>
  <c r="F35" i="16"/>
  <c r="C3" i="17" s="1"/>
  <c r="C16" i="17" s="1"/>
  <c r="C27" i="17" s="1"/>
  <c r="I20" i="16"/>
  <c r="I19" i="16"/>
  <c r="I16" i="16"/>
  <c r="I18" i="16"/>
  <c r="I17" i="16"/>
  <c r="I21" i="16"/>
  <c r="K17" i="16"/>
  <c r="K21" i="16"/>
  <c r="K20" i="16"/>
  <c r="K19" i="16"/>
  <c r="K16" i="16"/>
  <c r="K18" i="16"/>
  <c r="H12" i="17" l="1"/>
  <c r="E12" i="17"/>
  <c r="D11" i="17"/>
  <c r="F12" i="17"/>
  <c r="D12" i="17"/>
  <c r="G12" i="17"/>
  <c r="H18" i="17"/>
  <c r="H29" i="17"/>
  <c r="C18" i="17"/>
  <c r="C29" i="17"/>
  <c r="D18" i="17"/>
  <c r="D29" i="17"/>
  <c r="E18" i="17"/>
  <c r="E29" i="17"/>
  <c r="F18" i="17"/>
  <c r="F29" i="17"/>
  <c r="G18" i="17"/>
  <c r="G29" i="17"/>
  <c r="G36" i="16"/>
  <c r="D4" i="17" s="1"/>
  <c r="I39" i="16"/>
  <c r="F7" i="17" s="1"/>
  <c r="I40" i="16"/>
  <c r="F8" i="17" s="1"/>
  <c r="G37" i="16"/>
  <c r="D5" i="17" s="1"/>
  <c r="I38" i="16"/>
  <c r="F6" i="17" s="1"/>
  <c r="G41" i="16"/>
  <c r="D9" i="17" s="1"/>
  <c r="I41" i="16"/>
  <c r="F9" i="17" s="1"/>
  <c r="K38" i="16"/>
  <c r="H6" i="17" s="1"/>
  <c r="K41" i="16"/>
  <c r="H9" i="17" s="1"/>
  <c r="H36" i="16"/>
  <c r="E4" i="17" s="1"/>
  <c r="H39" i="16"/>
  <c r="E7" i="17" s="1"/>
  <c r="J37" i="16"/>
  <c r="G5" i="17" s="1"/>
  <c r="I37" i="16"/>
  <c r="F5" i="17" s="1"/>
  <c r="G38" i="16"/>
  <c r="D6" i="17" s="1"/>
  <c r="H40" i="16"/>
  <c r="E8" i="17" s="1"/>
  <c r="J38" i="16"/>
  <c r="G6" i="17" s="1"/>
  <c r="G39" i="16"/>
  <c r="D7" i="17" s="1"/>
  <c r="H41" i="16"/>
  <c r="E9" i="17" s="1"/>
  <c r="J39" i="16"/>
  <c r="G7" i="17" s="1"/>
  <c r="K36" i="16"/>
  <c r="H4" i="17" s="1"/>
  <c r="J36" i="16"/>
  <c r="G4" i="17" s="1"/>
  <c r="I36" i="16"/>
  <c r="F4" i="17" s="1"/>
  <c r="K39" i="16"/>
  <c r="H7" i="17" s="1"/>
  <c r="H38" i="16"/>
  <c r="E6" i="17" s="1"/>
  <c r="H37" i="16"/>
  <c r="E5" i="17" s="1"/>
  <c r="K40" i="16"/>
  <c r="H8" i="17" s="1"/>
  <c r="G40" i="16"/>
  <c r="D8" i="17" s="1"/>
  <c r="J40" i="16"/>
  <c r="G8" i="17" s="1"/>
  <c r="K37" i="16"/>
  <c r="H5" i="17" s="1"/>
  <c r="J41" i="16"/>
  <c r="G9" i="17" s="1"/>
  <c r="I29" i="17" l="1"/>
  <c r="I18" i="17"/>
  <c r="I30" i="17" a="1"/>
  <c r="I30" i="17" s="1"/>
  <c r="I31" i="17" s="1"/>
  <c r="I33" i="17" s="1"/>
  <c r="I19" i="17" a="1"/>
  <c r="I19" i="17" s="1"/>
  <c r="I20" i="17" s="1"/>
  <c r="I2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<sst xmlns="http://schemas.openxmlformats.org/spreadsheetml/2006/main" count="470" uniqueCount="211">
  <si>
    <t>10-Year Capital Market Expectations</t>
  </si>
  <si>
    <t>Expected Return</t>
  </si>
  <si>
    <t>Expected Vol</t>
  </si>
  <si>
    <t>Inflation</t>
  </si>
  <si>
    <t>U.S. Cash</t>
  </si>
  <si>
    <t>U.S. Intermediate Treasuries</t>
  </si>
  <si>
    <t>U.S. Long Treasuries</t>
  </si>
  <si>
    <t>TIPS</t>
  </si>
  <si>
    <t>U.S. Aggregate Bonds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</si>
  <si>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</si>
  <si>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</si>
  <si>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</si>
  <si>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</si>
  <si>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</si>
  <si>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</si>
  <si>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</si>
  <si>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</si>
  <si>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</si>
  <si>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</si>
  <si>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</si>
  <si>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</si>
  <si>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</si>
  <si>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1-15-Yr Blend</t>
  </si>
  <si>
    <t>U.S. Muni High Yield</t>
  </si>
  <si>
    <t>U.S. Large Cap</t>
  </si>
  <si>
    <t>U.S. Mid Cap</t>
  </si>
  <si>
    <t>U.S. Small Cap</t>
  </si>
  <si>
    <t>U.S. Large Cap Value</t>
  </si>
  <si>
    <t>U.S. Large Cap Growth</t>
  </si>
  <si>
    <t>Euro Area Large Cap</t>
  </si>
  <si>
    <t>Japanese Equity</t>
  </si>
  <si>
    <t>Hong Kong Equity</t>
  </si>
  <si>
    <t>UK Large Cap</t>
  </si>
  <si>
    <t>EAFE Equity hedged</t>
  </si>
  <si>
    <t>EAFE Equity</t>
  </si>
  <si>
    <t>Emerging Markets Equity</t>
  </si>
  <si>
    <t>AC Asia ex-Japan Equity</t>
  </si>
  <si>
    <t>AC World Equity</t>
  </si>
  <si>
    <t>Private Equity</t>
  </si>
  <si>
    <t>U.S. Core Direct Real Estate</t>
  </si>
  <si>
    <t>U.S. Value-Added Real Estate</t>
  </si>
  <si>
    <t>European ex-UK Prime Direct Real Estate</t>
  </si>
  <si>
    <t>Asia Pacific Core Direct Real Estate</t>
  </si>
  <si>
    <t>U.S. REITs</t>
  </si>
  <si>
    <t>Global Direct Infrastructure Equity</t>
  </si>
  <si>
    <t>Global Infrastructure Debt</t>
  </si>
  <si>
    <t>Diversified Hedge Funds</t>
  </si>
  <si>
    <t>Event Driven Hedge Funds</t>
  </si>
  <si>
    <t>Equity Long Bias Hedge Funds</t>
  </si>
  <si>
    <t>Relative Value Hedge Funds</t>
  </si>
  <si>
    <t>Macro Hedge Funds</t>
  </si>
  <si>
    <t>Direct Lending</t>
  </si>
  <si>
    <t>Commodities</t>
  </si>
  <si>
    <t>Gold</t>
  </si>
  <si>
    <t>FIXED INCOME</t>
  </si>
  <si>
    <t>EQUITIES</t>
  </si>
  <si>
    <t>ALTERNATIVES</t>
  </si>
  <si>
    <t>Asset Class</t>
  </si>
  <si>
    <t>Representative Index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</si>
  <si>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</si>
  <si>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</si>
  <si>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</si>
  <si>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</si>
  <si>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</si>
  <si>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</si>
  <si>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</si>
  <si>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</si>
  <si>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Emerging Equity</t>
  </si>
  <si>
    <t>U.S. Aggregate</t>
  </si>
  <si>
    <t>U.S. Treasury</t>
  </si>
  <si>
    <t>U.S. Treasury Bills</t>
  </si>
  <si>
    <t>U.S. Intermediate Treasury</t>
  </si>
  <si>
    <t>U.S. Long Treasury</t>
  </si>
  <si>
    <t>U.S. Investment Grade Credit</t>
  </si>
  <si>
    <t>U.S. Intermediate Investment Grade Credit</t>
  </si>
  <si>
    <t>U.S. Long Investment Grade Credit</t>
  </si>
  <si>
    <t>U.S. TIPS</t>
  </si>
  <si>
    <t>U.S. Agencies</t>
  </si>
  <si>
    <t>U.S. MBS</t>
  </si>
  <si>
    <t>U.S. Investment Grade CMBS</t>
  </si>
  <si>
    <t>U.S. Intermediate Municipal</t>
  </si>
  <si>
    <t>U.S. Short Municipal</t>
  </si>
  <si>
    <t>U.S. High Yield</t>
  </si>
  <si>
    <t>U.S. Bank Loans</t>
  </si>
  <si>
    <t>Global Aggregate Ex-US</t>
  </si>
  <si>
    <t>Global Treasury Ex-US</t>
  </si>
  <si>
    <t>Global Corporate Ex-US</t>
  </si>
  <si>
    <t>Emerging Markets Sovereign USD</t>
  </si>
  <si>
    <t>Emerging Markets Corporate USD</t>
  </si>
  <si>
    <t>Emerging Markets Sovereign Local Currency</t>
  </si>
  <si>
    <t>Absolute Return</t>
  </si>
  <si>
    <t>Hedge Funds</t>
  </si>
  <si>
    <t>Hedge Funds – Equity Hedge</t>
  </si>
  <si>
    <t>Hedge Funds – Event Driven</t>
  </si>
  <si>
    <t>Hedge Funds – Macro</t>
  </si>
  <si>
    <t>Hedge Funds – Relative Value</t>
  </si>
  <si>
    <t>Hedge Funds – Managed Futures</t>
  </si>
  <si>
    <t>Global Natural Resources Equity</t>
  </si>
  <si>
    <t>U.S. Core Real Estate</t>
  </si>
  <si>
    <t>U.S. Residential Real Estate</t>
  </si>
  <si>
    <t>Timberland</t>
  </si>
  <si>
    <t>Farmland</t>
  </si>
  <si>
    <t>U.S. REIT</t>
  </si>
  <si>
    <t>Global REIT</t>
  </si>
  <si>
    <t>U.S. Private Equity</t>
  </si>
  <si>
    <t>U.S. Venture Capital</t>
  </si>
  <si>
    <t>Energy Infrastructure</t>
  </si>
  <si>
    <t>Equity</t>
  </si>
  <si>
    <t>Russell 3000</t>
  </si>
  <si>
    <t>Russell 1000</t>
  </si>
  <si>
    <t>Russell Mid Cap</t>
  </si>
  <si>
    <t>Russell 2000</t>
  </si>
  <si>
    <t>Dow Jones Wilshire U.S. Micro-Cap</t>
  </si>
  <si>
    <t>MSCI ACWI</t>
  </si>
  <si>
    <t>MSCI EAFE</t>
  </si>
  <si>
    <t>MSCI EAFE Small Cap</t>
  </si>
  <si>
    <t>MSCI Emerging</t>
  </si>
  <si>
    <t>Fixed Income</t>
  </si>
  <si>
    <t>Bloomberg Barclays U.S. Aggregate</t>
  </si>
  <si>
    <t>Bloomberg Barclays U.S. Treasury</t>
  </si>
  <si>
    <t>Bloomberg Barclays U.S. Treasury Bills 3-6 Month</t>
  </si>
  <si>
    <t>Bloomberg Barclays U.S. Intermediate Treasury</t>
  </si>
  <si>
    <t>Bloomberg Barclays U.S. Long Treasury</t>
  </si>
  <si>
    <t>Bloomberg Barclays U.S. Credit</t>
  </si>
  <si>
    <t>Bloomberg Barclays U.S. Intermediate Credit</t>
  </si>
  <si>
    <t>Bloomberg Barclays U.S. Long Credit</t>
  </si>
  <si>
    <t>Bloomberg Barclays U.S. Inflation Linked Bonds</t>
  </si>
  <si>
    <t>Bloomberg Barclays U.S. Agencies</t>
  </si>
  <si>
    <t>Bloomberg Barclays U.S. MBS</t>
  </si>
  <si>
    <t>Bloomberg Barclays Investment Grade CMBS</t>
  </si>
  <si>
    <t>S&amp;P Municipal Bond Intermediate</t>
  </si>
  <si>
    <t>S&amp;P Municipal Bond Short</t>
  </si>
  <si>
    <t>Bloomberg Barclays U.S. Corporate High Yield</t>
  </si>
  <si>
    <t>CSFB Leveraged Loan</t>
  </si>
  <si>
    <t>Bloomberg Barclays Global Aggregate Ex-USD</t>
  </si>
  <si>
    <t>Bloomberg Barclays Global Treasury Ex-USD</t>
  </si>
  <si>
    <t>Bloomberg Barclays Global Corporate Ex-USD</t>
  </si>
  <si>
    <t>Bloomberg Barclays EM USD Sovereign</t>
  </si>
  <si>
    <t>Bloomberg Barclays EM USD Corporate</t>
  </si>
  <si>
    <t>Bloomberg Barclays EM Local Currency Government</t>
  </si>
  <si>
    <t>Alternatives</t>
  </si>
  <si>
    <t>HFRX Global Hedge Fund</t>
  </si>
  <si>
    <t>HFRI Fund Weighted Composite</t>
  </si>
  <si>
    <t>HFRI Equity Hedge</t>
  </si>
  <si>
    <t>HFRI Event Driven</t>
  </si>
  <si>
    <t>HFRI Macro</t>
  </si>
  <si>
    <t>HFRI Relative Value</t>
  </si>
  <si>
    <t>SG CTA Index</t>
  </si>
  <si>
    <t>Dow Jones UBS Commodities</t>
  </si>
  <si>
    <t>S&amp;P Global Natural Resources Index</t>
  </si>
  <si>
    <t>NCREIF Property Index</t>
  </si>
  <si>
    <t>S&amp;P/Case-Shiller U.S. Home Price Index</t>
  </si>
  <si>
    <t>NCREIF Total Return Timberland</t>
  </si>
  <si>
    <t>NCREIF Total Return Farmland</t>
  </si>
  <si>
    <t>FTSE NAREIT Equity</t>
  </si>
  <si>
    <t>FTSE EPRA/NAREIT Developed Index</t>
  </si>
  <si>
    <t>Cambridge Associates LLC U.S. Private Equity</t>
  </si>
  <si>
    <t>Cambridge Associates LLC U.S. Venture Capital</t>
  </si>
  <si>
    <t>Alerian MLP Infrastructure</t>
  </si>
  <si>
    <t>The "optimal" portfolio based on historic data is Naïve, perhaps even overly concentrated</t>
  </si>
  <si>
    <t>For our strategic asset allocation (SAA) or policy portfolio design, we can utilise Capital Market Expectations to form "robust" portfolios</t>
  </si>
  <si>
    <t>Our Assets</t>
  </si>
  <si>
    <t>ETF</t>
  </si>
  <si>
    <t>AM1</t>
  </si>
  <si>
    <t>AM2</t>
  </si>
  <si>
    <t>AM</t>
  </si>
  <si>
    <t>US Large Cap</t>
  </si>
  <si>
    <t>WPETF</t>
  </si>
  <si>
    <t>Dev ex US</t>
  </si>
  <si>
    <t>LPDM</t>
  </si>
  <si>
    <t>EM</t>
  </si>
  <si>
    <t>LPEM</t>
  </si>
  <si>
    <t>UST</t>
  </si>
  <si>
    <t>SABE</t>
  </si>
  <si>
    <t>US IG Corp Bond</t>
  </si>
  <si>
    <t>KUSIG</t>
  </si>
  <si>
    <t>REITs</t>
  </si>
  <si>
    <t>WPREI</t>
  </si>
  <si>
    <t>Correlation Matrix AM1</t>
  </si>
  <si>
    <t>Correlation Matrix AM2</t>
  </si>
  <si>
    <t>Correlation Matrix AM</t>
  </si>
  <si>
    <t>SIX Asset Portfolio</t>
  </si>
  <si>
    <t>Correl</t>
  </si>
  <si>
    <t>E Return</t>
  </si>
  <si>
    <t>Volatility</t>
  </si>
  <si>
    <t>Define portfolio objectives and constraints</t>
  </si>
  <si>
    <t>Weights</t>
  </si>
  <si>
    <t>Objective: Max Return</t>
  </si>
  <si>
    <t>Variance</t>
  </si>
  <si>
    <t>For Risk Level: Medium</t>
  </si>
  <si>
    <t>Risk-Free Rate</t>
  </si>
  <si>
    <t>Sharpe Ratio</t>
  </si>
  <si>
    <t>The above Optimal Portfolio is not fully diversified across all asset classes.</t>
  </si>
  <si>
    <t>So, we will consider a constraint of 10% per asset class.</t>
  </si>
  <si>
    <t>Constraint</t>
  </si>
  <si>
    <t>per asset</t>
  </si>
  <si>
    <t>Index</t>
  </si>
  <si>
    <t>Current Date</t>
  </si>
  <si>
    <t>Annualized</t>
  </si>
  <si>
    <t>Years Prior</t>
  </si>
  <si>
    <t>Starting Date</t>
  </si>
  <si>
    <t>E Return prior</t>
  </si>
  <si>
    <t>Backtesting Sector Asset Allocation: 3-year, 5-year, 10-year</t>
  </si>
  <si>
    <t># Years</t>
  </si>
  <si>
    <t>Historic Years in Backtest</t>
  </si>
  <si>
    <t>Historic Starting Date</t>
  </si>
  <si>
    <t># Rows</t>
  </si>
  <si>
    <t>Annual Portfolio Return</t>
  </si>
  <si>
    <t>Compounded Annual Portfolio Return</t>
  </si>
  <si>
    <t>Annual Volatility of Portfolio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</si>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</sst>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_-;\-* #,##0.00_-;_-* &quot;-&quot;??_-;_-@_-"/>
    <numFmt numFmtId="165" formatCode="&quot;$&quot;#,##0.00_);[Red]\(&quot;$&quot;#,##0.00\)"/>
    <numFmt numFmtId="166" formatCode="#,##0_);\(#,##0\);\-\-_)"/>
    <numFmt numFmtId="167" formatCode="0.0%"/>
    <numFmt numFmtId="168" formatCode="0.0000000"/>
    <numFmt numFmtId="169" formatCode="0.000000_ ;[Red]\-0.000000\ "/>
    <numFmt numFmtId="170" formatCode="0.000000"/>
    <numFmt numFmtId="171" formatCode="0.0000"/>
    <numFmt numFmtId="172" formatCode="0.0000%"/>
    <numFmt numFmtId="173" formatCode="_-* #,##0.000000000_-;\-* #,##0.000000000_-;_-* &quot;-&quot;??_-;_-@_-"/>
    <numFmt numFmtId="174" formatCode="0.00000000000000000%"/>
    <numFmt numFmtId="175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Lato"/>
      <family val="2"/>
    </font>
    <font>
      <b/>
      <sz val="8"/>
      <color rgb="FF333333"/>
      <name val="Lato"/>
      <family val="2"/>
    </font>
    <font>
      <sz val="11"/>
      <color rgb="FF9C0006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FFFFFF"/>
      <name val="Arial"/>
      <family val="2"/>
    </font>
    <font>
      <i/>
      <sz val="14"/>
      <color theme="9" tint="-0.249977111117893"/>
      <name val="Arial"/>
      <family val="2"/>
    </font>
    <font>
      <b/>
      <sz val="14"/>
      <name val="Arial"/>
      <family val="2"/>
    </font>
    <font>
      <b/>
      <sz val="14"/>
      <color rgb="FF4476FF"/>
      <name val="Arial"/>
      <family val="2"/>
    </font>
    <font>
      <sz val="14"/>
      <color rgb="FF4476FF"/>
      <name val="Arial"/>
      <family val="2"/>
    </font>
    <font>
      <sz val="14"/>
      <color rgb="FF9C0006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A87"/>
        <bgColor indexed="64"/>
      </patternFill>
    </fill>
    <fill>
      <patternFill patternType="solid">
        <fgColor rgb="FFFFC7CE"/>
      </patternFill>
    </fill>
    <fill>
      <patternFill patternType="solid">
        <fgColor rgb="FF4476FF"/>
        <bgColor indexed="64"/>
      </patternFill>
    </fill>
    <fill>
      <patternFill patternType="solid">
        <fgColor rgb="FF06005A"/>
        <bgColor indexed="64"/>
      </patternFill>
    </fill>
    <fill>
      <patternFill patternType="solid">
        <fgColor rgb="FF00BBFF"/>
        <bgColor indexed="64"/>
      </patternFill>
    </fill>
    <fill>
      <patternFill patternType="solid">
        <fgColor rgb="FFF7ECDE"/>
        <bgColor indexed="64"/>
      </patternFill>
    </fill>
    <fill>
      <patternFill patternType="solid">
        <fgColor rgb="FFF5CA2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2" fillId="2" borderId="0" applyNumberFormat="0" applyBorder="0" applyProtection="0">
      <alignment horizontal="left" vertical="top"/>
      <protection locked="0"/>
    </xf>
    <xf numFmtId="166" fontId="3" fillId="0" borderId="1" applyNumberFormat="0" applyFill="0" applyProtection="0">
      <alignment horizontal="left"/>
      <protection locked="0"/>
    </xf>
    <xf numFmtId="0" fontId="4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4" borderId="0" xfId="0" applyFont="1" applyFill="1"/>
    <xf numFmtId="10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0" fontId="6" fillId="0" borderId="2" xfId="1" applyNumberFormat="1" applyFont="1" applyBorder="1" applyAlignment="1">
      <alignment horizontal="center"/>
    </xf>
    <xf numFmtId="167" fontId="7" fillId="0" borderId="2" xfId="1" applyNumberFormat="1" applyFont="1" applyBorder="1" applyAlignment="1">
      <alignment horizontal="center"/>
    </xf>
    <xf numFmtId="0" fontId="8" fillId="0" borderId="2" xfId="0" applyFont="1" applyBorder="1"/>
    <xf numFmtId="168" fontId="6" fillId="0" borderId="0" xfId="0" applyNumberFormat="1" applyFont="1"/>
    <xf numFmtId="166" fontId="9" fillId="5" borderId="0" xfId="2" applyFont="1" applyFill="1">
      <alignment horizontal="left" vertical="top"/>
      <protection locked="0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9" fontId="6" fillId="7" borderId="0" xfId="0" applyNumberFormat="1" applyFont="1" applyFill="1" applyAlignment="1">
      <alignment horizontal="center"/>
    </xf>
    <xf numFmtId="0" fontId="7" fillId="0" borderId="0" xfId="0" applyFont="1"/>
    <xf numFmtId="9" fontId="6" fillId="0" borderId="0" xfId="1" applyFont="1"/>
    <xf numFmtId="0" fontId="12" fillId="0" borderId="0" xfId="0" applyFont="1"/>
    <xf numFmtId="2" fontId="6" fillId="0" borderId="0" xfId="0" applyNumberFormat="1" applyFont="1"/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2" fontId="14" fillId="3" borderId="0" xfId="4" applyNumberFormat="1" applyFont="1" applyAlignment="1">
      <alignment horizontal="center"/>
    </xf>
    <xf numFmtId="10" fontId="6" fillId="4" borderId="4" xfId="4" applyNumberFormat="1" applyFont="1" applyFill="1" applyBorder="1" applyAlignment="1">
      <alignment horizontal="center"/>
    </xf>
    <xf numFmtId="167" fontId="14" fillId="3" borderId="2" xfId="1" applyNumberFormat="1" applyFont="1" applyFill="1" applyBorder="1" applyAlignment="1">
      <alignment horizontal="center"/>
    </xf>
    <xf numFmtId="0" fontId="6" fillId="6" borderId="0" xfId="0" applyFont="1" applyFill="1" applyAlignment="1">
      <alignment horizontal="right"/>
    </xf>
    <xf numFmtId="9" fontId="14" fillId="3" borderId="0" xfId="4" applyNumberFormat="1" applyFont="1"/>
    <xf numFmtId="0" fontId="7" fillId="0" borderId="2" xfId="0" applyFont="1" applyBorder="1" applyAlignment="1">
      <alignment horizontal="right"/>
    </xf>
    <xf numFmtId="10" fontId="15" fillId="0" borderId="2" xfId="4" applyNumberFormat="1" applyFont="1" applyFill="1" applyBorder="1" applyAlignment="1">
      <alignment horizontal="center"/>
    </xf>
    <xf numFmtId="171" fontId="15" fillId="0" borderId="2" xfId="4" applyNumberFormat="1" applyFont="1" applyFill="1" applyBorder="1" applyAlignment="1">
      <alignment horizontal="center"/>
    </xf>
    <xf numFmtId="0" fontId="6" fillId="7" borderId="0" xfId="0" applyFont="1" applyFill="1"/>
    <xf numFmtId="9" fontId="14" fillId="7" borderId="0" xfId="4" applyNumberFormat="1" applyFont="1" applyFill="1" applyAlignment="1">
      <alignment horizontal="center"/>
    </xf>
    <xf numFmtId="0" fontId="11" fillId="4" borderId="0" xfId="0" applyFont="1" applyFill="1"/>
    <xf numFmtId="0" fontId="16" fillId="8" borderId="2" xfId="3" applyNumberFormat="1" applyFont="1" applyFill="1" applyBorder="1" applyAlignment="1" applyProtection="1">
      <alignment horizontal="right"/>
    </xf>
    <xf numFmtId="170" fontId="17" fillId="8" borderId="2" xfId="0" applyNumberFormat="1" applyFont="1" applyFill="1" applyBorder="1"/>
    <xf numFmtId="0" fontId="11" fillId="6" borderId="2" xfId="3" applyNumberFormat="1" applyFont="1" applyFill="1" applyBorder="1" applyAlignment="1" applyProtection="1">
      <alignment horizontal="right"/>
    </xf>
    <xf numFmtId="175" fontId="18" fillId="5" borderId="0" xfId="0" applyNumberFormat="1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175" fontId="7" fillId="0" borderId="2" xfId="0" applyNumberFormat="1" applyFont="1" applyBorder="1" applyAlignment="1">
      <alignment horizontal="center" vertical="top"/>
    </xf>
    <xf numFmtId="172" fontId="6" fillId="0" borderId="0" xfId="0" applyNumberFormat="1" applyFont="1"/>
    <xf numFmtId="175" fontId="6" fillId="0" borderId="0" xfId="0" applyNumberFormat="1" applyFont="1"/>
    <xf numFmtId="0" fontId="7" fillId="4" borderId="0" xfId="0" applyFont="1" applyFill="1" applyAlignment="1">
      <alignment horizontal="center"/>
    </xf>
    <xf numFmtId="14" fontId="6" fillId="0" borderId="0" xfId="0" applyNumberFormat="1" applyFont="1"/>
    <xf numFmtId="10" fontId="6" fillId="0" borderId="0" xfId="1" applyNumberFormat="1" applyFont="1"/>
    <xf numFmtId="173" fontId="6" fillId="0" borderId="0" xfId="5" applyNumberFormat="1" applyFont="1"/>
    <xf numFmtId="10" fontId="6" fillId="0" borderId="0" xfId="0" applyNumberFormat="1" applyFont="1"/>
    <xf numFmtId="9" fontId="7" fillId="0" borderId="0" xfId="1" applyFont="1"/>
    <xf numFmtId="10" fontId="7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7" fillId="0" borderId="0" xfId="1" applyNumberFormat="1" applyFont="1" applyFill="1" applyAlignment="1">
      <alignment horizontal="center"/>
    </xf>
    <xf numFmtId="9" fontId="6" fillId="0" borderId="0" xfId="0" applyNumberFormat="1" applyFont="1"/>
    <xf numFmtId="165" fontId="6" fillId="0" borderId="0" xfId="0" applyNumberFormat="1" applyFont="1"/>
    <xf numFmtId="171" fontId="7" fillId="0" borderId="0" xfId="5" applyNumberFormat="1" applyFont="1" applyAlignment="1">
      <alignment horizontal="center"/>
    </xf>
    <xf numFmtId="174" fontId="6" fillId="0" borderId="0" xfId="0" applyNumberFormat="1" applyFont="1"/>
    <xf numFmtId="175" fontId="7" fillId="0" borderId="0" xfId="0" applyNumberFormat="1" applyFont="1"/>
    <xf numFmtId="0" fontId="6" fillId="0" borderId="2" xfId="0" applyFont="1" applyBorder="1" applyAlignment="1">
      <alignment horizontal="center"/>
    </xf>
  </cellXfs>
  <cellStyles count="6">
    <cellStyle name="Bad" xfId="4" builtinId="27"/>
    <cellStyle name="banner1" xfId="2" xr:uid="{F35FB680-D0E5-47B7-A0DF-77AFD555020F}"/>
    <cellStyle name="Comma 2" xfId="5" xr:uid="{03F4E665-9F2B-42BF-ADF6-76F32A91541B}"/>
    <cellStyle name="headingL" xfId="3" xr:uid="{EDCBA92D-0226-4EA6-AE8B-63A11C776D67}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5CA27"/>
      <color rgb="FF4476FF"/>
      <color rgb="FF06005A"/>
      <color rgb="FFF7ECDE"/>
      <color rgb="FF00BBFF"/>
      <color rgb="FF9999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US Large cap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 Large cap</a:t>
          </a:r>
        </a:p>
      </cx:txPr>
    </cx:title>
    <cx:plotArea>
      <cx:plotAreaRegion>
        <cx:series layoutId="clusteredColumn" uniqueId="{099ABBC6-F8DD-D84A-A45B-1E38D7D61FB4}">
          <cx:tx>
            <cx:txData>
              <cx:f>_xlchart.v1.2</cx:f>
              <cx:v>US Large Cap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296226</xdr:colOff>
      <xdr:row>1</xdr:row>
      <xdr:rowOff>74706</xdr:rowOff>
    </xdr:from>
    <xdr:to>
      <xdr:col>15</xdr:col>
      <xdr:colOff>229965</xdr:colOff>
      <xdr:row>13</xdr:row>
      <xdr:rowOff>42746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584374-C5E2-88A1-30C4-4BF35E2EE7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4932" y="298824"/>
              <a:ext cx="4535621" cy="2657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ECE2-22AF-4EAF-A29F-01E9A71EC1C2}">
  <sheetPr codeName="Sheet8">
    <tabColor rgb="FF06005A"/>
  </sheetPr>
  <dimension ref="A1:BC55"/>
  <sheetViews>
    <sheetView workbookViewId="0"/>
  </sheetViews>
  <sheetFormatPr baseColWidth="10" defaultColWidth="0" defaultRowHeight="18" zeroHeight="1" x14ac:dyDescent="0.2"/>
  <cols>
    <col min="1" max="1" width="48.1640625" style="2" bestFit="1" customWidth="1"/>
    <col min="2" max="2" width="51.33203125" style="2" bestFit="1" customWidth="1"/>
    <col min="3" max="3" width="21" style="3" bestFit="1" customWidth="1"/>
    <col min="4" max="4" width="17" style="3" bestFit="1" customWidth="1"/>
    <col min="5" max="6" width="17.33203125" style="2" bestFit="1" customWidth="1"/>
    <col min="7" max="7" width="35" style="2" bestFit="1" customWidth="1"/>
    <col min="8" max="8" width="26.1640625" style="2" bestFit="1" customWidth="1"/>
    <col min="9" max="9" width="12.5" style="2" bestFit="1" customWidth="1"/>
    <col min="10" max="10" width="27.5" style="2" bestFit="1" customWidth="1"/>
    <col min="11" max="11" width="46.83203125" style="2" bestFit="1" customWidth="1"/>
    <col min="12" max="12" width="46.5" style="2" bestFit="1" customWidth="1"/>
    <col min="13" max="13" width="39.5" style="2" bestFit="1" customWidth="1"/>
    <col min="14" max="14" width="33.83203125" style="2" bestFit="1" customWidth="1"/>
    <col min="15" max="15" width="27.1640625" style="2" bestFit="1" customWidth="1"/>
    <col min="16" max="16" width="27.5" style="2" bestFit="1" customWidth="1"/>
    <col min="17" max="17" width="41.83203125" style="2" bestFit="1" customWidth="1"/>
    <col min="18" max="18" width="31.83203125" style="2" bestFit="1" customWidth="1"/>
    <col min="19" max="19" width="51.33203125" style="2" bestFit="1" customWidth="1"/>
    <col min="20" max="20" width="41.5" style="2" bestFit="1" customWidth="1"/>
    <col min="21" max="21" width="41.83203125" style="2" bestFit="1" customWidth="1"/>
    <col min="22" max="22" width="47.5" style="2" bestFit="1" customWidth="1"/>
    <col min="23" max="23" width="43.5" style="2" bestFit="1" customWidth="1"/>
    <col min="24" max="24" width="29.5" style="2" bestFit="1" customWidth="1"/>
    <col min="25" max="25" width="24.83203125" style="2" bestFit="1" customWidth="1"/>
    <col min="26" max="26" width="19.1640625" style="2" bestFit="1" customWidth="1"/>
    <col min="27" max="27" width="16.5" style="2" bestFit="1" customWidth="1"/>
    <col min="28" max="28" width="18.83203125" style="2" bestFit="1" customWidth="1"/>
    <col min="29" max="29" width="26.6640625" style="2" bestFit="1" customWidth="1"/>
    <col min="30" max="30" width="28.5" style="2" bestFit="1" customWidth="1"/>
    <col min="31" max="31" width="26.1640625" style="2" bestFit="1" customWidth="1"/>
    <col min="32" max="32" width="20.6640625" style="2" bestFit="1" customWidth="1"/>
    <col min="33" max="33" width="22.5" style="2" bestFit="1" customWidth="1"/>
    <col min="34" max="34" width="17.83203125" style="2" bestFit="1" customWidth="1"/>
    <col min="35" max="35" width="26" style="2" bestFit="1" customWidth="1"/>
    <col min="36" max="36" width="16.1640625" style="2" bestFit="1" customWidth="1"/>
    <col min="37" max="37" width="30.5" style="2" bestFit="1" customWidth="1"/>
    <col min="38" max="38" width="30.33203125" style="2" bestFit="1" customWidth="1"/>
    <col min="39" max="39" width="20.6640625" style="2" bestFit="1" customWidth="1"/>
    <col min="40" max="40" width="17.1640625" style="2" bestFit="1" customWidth="1"/>
    <col min="41" max="41" width="34.83203125" style="2" bestFit="1" customWidth="1"/>
    <col min="42" max="42" width="36.83203125" style="2" bestFit="1" customWidth="1"/>
    <col min="43" max="43" width="50.5" style="2" bestFit="1" customWidth="1"/>
    <col min="44" max="44" width="43.6640625" style="2" bestFit="1" customWidth="1"/>
    <col min="45" max="45" width="14.5" style="2" bestFit="1" customWidth="1"/>
    <col min="46" max="46" width="40.83203125" style="2" bestFit="1" customWidth="1"/>
    <col min="47" max="47" width="31.5" style="2" bestFit="1" customWidth="1"/>
    <col min="48" max="48" width="30.5" style="2" bestFit="1" customWidth="1"/>
    <col min="49" max="49" width="33" style="2" bestFit="1" customWidth="1"/>
    <col min="50" max="50" width="37.83203125" style="2" bestFit="1" customWidth="1"/>
    <col min="51" max="51" width="34.83203125" style="2" bestFit="1" customWidth="1"/>
    <col min="52" max="52" width="25.1640625" style="2" bestFit="1" customWidth="1"/>
    <col min="53" max="53" width="18.33203125" style="2" bestFit="1" customWidth="1"/>
    <col min="54" max="54" width="16.83203125" style="2" bestFit="1" customWidth="1"/>
    <col min="55" max="55" width="6.83203125" style="2" bestFit="1" customWidth="1"/>
    <col min="56" max="56" width="6.1640625" style="2" customWidth="1"/>
    <col min="57" max="16384" width="0" style="2" hidden="1"/>
  </cols>
  <sheetData>
    <row r="1" spans="1:55" x14ac:dyDescent="0.2">
      <c r="A1" s="1" t="s">
        <v>0</v>
      </c>
    </row>
    <row r="2" spans="1:55" x14ac:dyDescent="0.2"/>
    <row r="3" spans="1:55" x14ac:dyDescent="0.2">
      <c r="C3" s="3" t="s">
        <v>1</v>
      </c>
      <c r="D3" s="4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</row>
    <row r="4" spans="1:55" x14ac:dyDescent="0.2">
      <c r="A4" s="2" t="s">
        <v>54</v>
      </c>
      <c r="B4" s="2" t="s">
        <v>3</v>
      </c>
      <c r="C4" s="5">
        <v>4.1119999999999997E-2</v>
      </c>
      <c r="D4" s="5">
        <v>1.9779999999999999E-2</v>
      </c>
      <c r="E4" s="2">
        <v>1</v>
      </c>
    </row>
    <row r="5" spans="1:55" x14ac:dyDescent="0.2">
      <c r="A5" s="2" t="s">
        <v>54</v>
      </c>
      <c r="B5" s="2" t="s">
        <v>4</v>
      </c>
      <c r="C5" s="5">
        <v>2.4320000000000001E-2</v>
      </c>
      <c r="D5" s="5">
        <v>5.8300000000000001E-3</v>
      </c>
      <c r="E5" s="2">
        <v>7.6939999999999995E-2</v>
      </c>
      <c r="F5" s="2">
        <v>1</v>
      </c>
    </row>
    <row r="6" spans="1:55" x14ac:dyDescent="0.2">
      <c r="A6" s="2" t="s">
        <v>54</v>
      </c>
      <c r="B6" s="2" t="s">
        <v>5</v>
      </c>
      <c r="C6" s="5">
        <v>3.0159999999999999E-2</v>
      </c>
      <c r="D6" s="5">
        <v>8.3290000000000003E-2</v>
      </c>
      <c r="E6" s="2">
        <v>-0.20043</v>
      </c>
      <c r="F6" s="2">
        <v>9.0810000000000002E-2</v>
      </c>
      <c r="G6" s="2">
        <v>1</v>
      </c>
    </row>
    <row r="7" spans="1:55" x14ac:dyDescent="0.2">
      <c r="A7" s="2" t="s">
        <v>54</v>
      </c>
      <c r="B7" s="2" t="s">
        <v>6</v>
      </c>
      <c r="C7" s="5">
        <v>2.529E-2</v>
      </c>
      <c r="D7" s="5">
        <v>0.16513</v>
      </c>
      <c r="E7" s="2">
        <v>-0.24100199999999999</v>
      </c>
      <c r="F7" s="2">
        <v>2.784E-2</v>
      </c>
      <c r="G7" s="2">
        <v>0.89</v>
      </c>
      <c r="H7" s="2">
        <v>1</v>
      </c>
    </row>
    <row r="8" spans="1:55" x14ac:dyDescent="0.2">
      <c r="A8" s="2" t="s">
        <v>54</v>
      </c>
      <c r="B8" s="2" t="s">
        <v>7</v>
      </c>
      <c r="C8" s="5">
        <v>4.3860000000000003E-2</v>
      </c>
      <c r="D8" s="5">
        <v>6.5570000000000003E-2</v>
      </c>
      <c r="E8" s="2">
        <v>5.0310000000000001E-2</v>
      </c>
      <c r="F8" s="2">
        <v>6.9589999999999999E-2</v>
      </c>
      <c r="G8" s="2">
        <v>0.70979999999999999</v>
      </c>
      <c r="H8" s="2">
        <v>0.42299999999999999</v>
      </c>
      <c r="I8" s="2">
        <v>1</v>
      </c>
    </row>
    <row r="9" spans="1:55" x14ac:dyDescent="0.2">
      <c r="A9" s="2" t="s">
        <v>54</v>
      </c>
      <c r="B9" s="2" t="s">
        <v>8</v>
      </c>
      <c r="C9" s="5">
        <v>3.9379999999999998E-2</v>
      </c>
      <c r="D9" s="5">
        <v>4.6309999999999997E-2</v>
      </c>
      <c r="E9" s="2">
        <v>-0.15167</v>
      </c>
      <c r="F9" s="2">
        <v>9.0209999999999999E-2</v>
      </c>
      <c r="G9" s="2">
        <v>1.0169999999999999</v>
      </c>
      <c r="H9" s="2">
        <v>0.81330000000000002</v>
      </c>
      <c r="I9" s="2">
        <v>0.90600000000000003</v>
      </c>
      <c r="J9" s="2">
        <v>1</v>
      </c>
    </row>
    <row r="10" spans="1:55" x14ac:dyDescent="0.2">
      <c r="A10" s="2" t="s">
        <v>54</v>
      </c>
      <c r="B10" s="2" t="s">
        <v>9</v>
      </c>
      <c r="C10" s="5">
        <v>4.233E-2</v>
      </c>
      <c r="D10" s="5">
        <v>1.9089999999999999E-2</v>
      </c>
      <c r="E10" s="2">
        <v>-0.12189</v>
      </c>
      <c r="F10" s="2">
        <v>0.39</v>
      </c>
      <c r="G10" s="2">
        <v>0.58799999999999997</v>
      </c>
      <c r="H10" s="2">
        <v>0.34639999999999999</v>
      </c>
      <c r="I10" s="2">
        <v>0.76300000000000001</v>
      </c>
      <c r="J10" s="2">
        <v>0.76100000000000001</v>
      </c>
      <c r="K10" s="2">
        <v>1</v>
      </c>
    </row>
    <row r="11" spans="1:55" x14ac:dyDescent="0.2">
      <c r="A11" s="2" t="s">
        <v>54</v>
      </c>
      <c r="B11" s="2" t="s">
        <v>10</v>
      </c>
      <c r="C11" s="5">
        <v>4.4249999999999998E-2</v>
      </c>
      <c r="D11" s="5">
        <v>0.11247</v>
      </c>
      <c r="E11" s="2">
        <v>-0.19819999999999999</v>
      </c>
      <c r="F11" s="2">
        <v>-2.0823000000000001E-2</v>
      </c>
      <c r="G11" s="2">
        <v>0.86050000000000004</v>
      </c>
      <c r="H11" s="2">
        <v>0.92179999999999995</v>
      </c>
      <c r="I11" s="2">
        <v>0.58699999999999997</v>
      </c>
      <c r="J11" s="2">
        <v>0.9</v>
      </c>
      <c r="K11" s="2">
        <v>0.47899999999999998</v>
      </c>
      <c r="L11" s="2">
        <v>1</v>
      </c>
    </row>
    <row r="12" spans="1:55" x14ac:dyDescent="0.2">
      <c r="A12" s="2" t="s">
        <v>54</v>
      </c>
      <c r="B12" s="2" t="s">
        <v>11</v>
      </c>
      <c r="C12" s="5">
        <v>3.7289999999999997E-2</v>
      </c>
      <c r="D12" s="5">
        <v>7.8109999999999999E-2</v>
      </c>
      <c r="E12" s="2">
        <v>-0.15203</v>
      </c>
      <c r="F12" s="2">
        <v>-5.4403E-2</v>
      </c>
      <c r="G12" s="2">
        <v>0.5</v>
      </c>
      <c r="H12" s="2">
        <v>0.40860000000000002</v>
      </c>
      <c r="I12" s="2">
        <v>0.66600000000000004</v>
      </c>
      <c r="J12" s="2">
        <v>0.7137</v>
      </c>
      <c r="K12" s="2">
        <v>0.62460000000000004</v>
      </c>
      <c r="L12" s="2">
        <v>0.81</v>
      </c>
      <c r="M12" s="2">
        <v>1</v>
      </c>
    </row>
    <row r="13" spans="1:55" x14ac:dyDescent="0.2">
      <c r="A13" s="2" t="s">
        <v>54</v>
      </c>
      <c r="B13" s="2" t="s">
        <v>12</v>
      </c>
      <c r="C13" s="5">
        <v>5.101E-2</v>
      </c>
      <c r="D13" s="5">
        <v>0.12542</v>
      </c>
      <c r="E13" s="2">
        <v>-0.16797599999999999</v>
      </c>
      <c r="F13" s="2">
        <v>-6.9048799999999994E-2</v>
      </c>
      <c r="G13" s="2">
        <v>0.54169999999999996</v>
      </c>
      <c r="H13" s="2">
        <v>0.61029999999999995</v>
      </c>
      <c r="I13" s="2">
        <v>0.5071</v>
      </c>
      <c r="J13" s="2">
        <v>0.84199999999999997</v>
      </c>
      <c r="K13" s="2">
        <v>0.46600000000000003</v>
      </c>
      <c r="L13" s="2">
        <v>0.9929</v>
      </c>
      <c r="M13" s="2">
        <v>0.87039999999999995</v>
      </c>
      <c r="N13" s="2">
        <v>1</v>
      </c>
    </row>
    <row r="14" spans="1:55" x14ac:dyDescent="0.2">
      <c r="A14" s="2" t="s">
        <v>54</v>
      </c>
      <c r="B14" s="2" t="s">
        <v>13</v>
      </c>
      <c r="C14" s="5">
        <v>6.9010000000000002E-2</v>
      </c>
      <c r="D14" s="5">
        <v>0.11051999999999999</v>
      </c>
      <c r="E14" s="2">
        <v>0.13370000000000001</v>
      </c>
      <c r="F14" s="2">
        <v>-8.2899E-2</v>
      </c>
      <c r="G14" s="2">
        <v>-0.22650000000000001</v>
      </c>
      <c r="H14" s="2">
        <v>-0.30719000000000002</v>
      </c>
      <c r="I14" s="2">
        <v>0.33</v>
      </c>
      <c r="J14" s="2">
        <v>0.19059999999999999</v>
      </c>
      <c r="K14" s="2">
        <v>0.14000000000000001</v>
      </c>
      <c r="L14" s="2">
        <v>0.1007</v>
      </c>
      <c r="M14" s="2">
        <v>0.57809999999999995</v>
      </c>
      <c r="N14" s="2">
        <v>0.46679999999999999</v>
      </c>
      <c r="O14" s="2">
        <v>1</v>
      </c>
    </row>
    <row r="15" spans="1:55" x14ac:dyDescent="0.2">
      <c r="A15" s="2" t="s">
        <v>54</v>
      </c>
      <c r="B15" s="2" t="s">
        <v>14</v>
      </c>
      <c r="C15" s="5">
        <v>6.3700000000000007E-2</v>
      </c>
      <c r="D15" s="5">
        <v>7.6679999999999998E-2</v>
      </c>
      <c r="E15" s="2">
        <v>0.20300000000000001</v>
      </c>
      <c r="F15" s="2">
        <v>-0.10333100000000001</v>
      </c>
      <c r="G15" s="2">
        <v>-0.306645</v>
      </c>
      <c r="H15" s="2">
        <v>-0.30860100000000001</v>
      </c>
      <c r="I15" s="2">
        <v>7.6469999999999996E-2</v>
      </c>
      <c r="J15" s="2">
        <v>0</v>
      </c>
      <c r="K15" s="2">
        <v>-0.12912999999999999</v>
      </c>
      <c r="L15" s="2">
        <v>2.1729999999999999E-2</v>
      </c>
      <c r="M15" s="2">
        <v>0.32029999999999997</v>
      </c>
      <c r="N15" s="2">
        <v>0.3407</v>
      </c>
      <c r="O15" s="2">
        <v>0.83</v>
      </c>
      <c r="P15" s="2">
        <v>1</v>
      </c>
    </row>
    <row r="16" spans="1:55" x14ac:dyDescent="0.2">
      <c r="A16" s="2" t="s">
        <v>54</v>
      </c>
      <c r="B16" s="2" t="s">
        <v>15</v>
      </c>
      <c r="C16" s="5">
        <v>2.1139999999999999E-2</v>
      </c>
      <c r="D16" s="5">
        <v>3.739E-2</v>
      </c>
      <c r="E16" s="2">
        <v>-0.24313199999999999</v>
      </c>
      <c r="F16" s="2">
        <v>7.9299999999999995E-2</v>
      </c>
      <c r="G16" s="2">
        <v>0.80259999999999998</v>
      </c>
      <c r="H16" s="2">
        <v>0.754</v>
      </c>
      <c r="I16" s="2">
        <v>0.56789999999999996</v>
      </c>
      <c r="J16" s="2">
        <v>0.86299999999999999</v>
      </c>
      <c r="K16" s="2">
        <v>0.48380000000000001</v>
      </c>
      <c r="L16" s="2">
        <v>0.83930000000000005</v>
      </c>
      <c r="M16" s="2">
        <v>0.52</v>
      </c>
      <c r="N16" s="2">
        <v>0.50600000000000001</v>
      </c>
      <c r="O16" s="2">
        <v>-0.19320000000000001</v>
      </c>
      <c r="P16" s="2">
        <v>-0.35385</v>
      </c>
      <c r="Q16" s="2">
        <v>1</v>
      </c>
    </row>
    <row r="17" spans="1:33" x14ac:dyDescent="0.2">
      <c r="A17" s="2" t="s">
        <v>54</v>
      </c>
      <c r="B17" s="2" t="s">
        <v>16</v>
      </c>
      <c r="C17" s="5">
        <v>2.504E-2</v>
      </c>
      <c r="D17" s="5">
        <v>8.4870000000000001E-2</v>
      </c>
      <c r="E17" s="2">
        <v>-4.3069999999999997E-2</v>
      </c>
      <c r="F17" s="2">
        <v>0.12</v>
      </c>
      <c r="G17" s="2">
        <v>0.49299999999999999</v>
      </c>
      <c r="H17" s="2">
        <v>0.4718</v>
      </c>
      <c r="I17" s="2">
        <v>0.64900000000000002</v>
      </c>
      <c r="J17" s="2">
        <v>0.755</v>
      </c>
      <c r="K17" s="2">
        <v>0.72</v>
      </c>
      <c r="L17" s="2">
        <v>0.52969999999999995</v>
      </c>
      <c r="M17" s="2">
        <v>0.55589999999999995</v>
      </c>
      <c r="N17" s="2">
        <v>0.5534</v>
      </c>
      <c r="O17" s="2">
        <v>0.16520000000000001</v>
      </c>
      <c r="P17" s="2">
        <v>-0.108892</v>
      </c>
      <c r="Q17" s="2">
        <v>0.55110000000000003</v>
      </c>
      <c r="R17" s="2">
        <v>1</v>
      </c>
    </row>
    <row r="18" spans="1:33" x14ac:dyDescent="0.2">
      <c r="A18" s="2" t="s">
        <v>54</v>
      </c>
      <c r="B18" s="2" t="s">
        <v>17</v>
      </c>
      <c r="C18" s="5">
        <v>2.1139999999999999E-2</v>
      </c>
      <c r="D18" s="5">
        <v>3.696E-2</v>
      </c>
      <c r="E18" s="2">
        <v>-0.28379199999999999</v>
      </c>
      <c r="F18" s="2">
        <v>5.2490000000000002E-2</v>
      </c>
      <c r="G18" s="2">
        <v>0.754</v>
      </c>
      <c r="H18" s="2">
        <v>0.78979999999999995</v>
      </c>
      <c r="I18" s="2">
        <v>0.40810000000000002</v>
      </c>
      <c r="J18" s="2">
        <v>0.77800000000000002</v>
      </c>
      <c r="K18" s="2">
        <v>0.4551</v>
      </c>
      <c r="L18" s="2">
        <v>0.69369999999999998</v>
      </c>
      <c r="M18" s="2">
        <v>0.44619999999999999</v>
      </c>
      <c r="N18" s="2">
        <v>0.51470000000000005</v>
      </c>
      <c r="O18" s="2">
        <v>-0.15767300000000001</v>
      </c>
      <c r="P18" s="2">
        <v>-0.32319100000000001</v>
      </c>
      <c r="Q18" s="2">
        <v>0.94699999999999995</v>
      </c>
      <c r="R18" s="2">
        <v>0.44869999999999999</v>
      </c>
      <c r="S18" s="2">
        <v>1</v>
      </c>
    </row>
    <row r="19" spans="1:33" x14ac:dyDescent="0.2">
      <c r="A19" s="2" t="s">
        <v>54</v>
      </c>
      <c r="B19" s="2" t="s">
        <v>18</v>
      </c>
      <c r="C19" s="5">
        <v>2.5430000000000001E-2</v>
      </c>
      <c r="D19" s="5">
        <v>0.11121</v>
      </c>
      <c r="E19" s="2">
        <v>0</v>
      </c>
      <c r="F19" s="2">
        <v>9.3799999999999994E-2</v>
      </c>
      <c r="G19" s="2">
        <v>0.40670000000000001</v>
      </c>
      <c r="H19" s="2">
        <v>0.30780000000000002</v>
      </c>
      <c r="I19" s="2">
        <v>0.60499999999999998</v>
      </c>
      <c r="J19" s="2">
        <v>0.49</v>
      </c>
      <c r="K19" s="2">
        <v>0.58650000000000002</v>
      </c>
      <c r="L19" s="2">
        <v>0.51700000000000002</v>
      </c>
      <c r="M19" s="2">
        <v>0.5867</v>
      </c>
      <c r="N19" s="2">
        <v>0.5242</v>
      </c>
      <c r="O19" s="2">
        <v>0.27689999999999998</v>
      </c>
      <c r="P19" s="2">
        <v>-4.6442900000000002E-2</v>
      </c>
      <c r="Q19" s="2">
        <v>0.48799999999999999</v>
      </c>
      <c r="R19" s="2">
        <v>0.91300000000000003</v>
      </c>
      <c r="S19" s="2">
        <v>0.39</v>
      </c>
      <c r="T19" s="2">
        <v>1</v>
      </c>
    </row>
    <row r="20" spans="1:33" x14ac:dyDescent="0.2">
      <c r="A20" s="2" t="s">
        <v>54</v>
      </c>
      <c r="B20" s="2" t="s">
        <v>19</v>
      </c>
      <c r="C20" s="5">
        <v>6.1179999999999998E-2</v>
      </c>
      <c r="D20" s="5">
        <v>0.1166</v>
      </c>
      <c r="E20" s="2">
        <v>-2.0307700000000001E-2</v>
      </c>
      <c r="F20" s="2">
        <v>-2.1669999999999998E-2</v>
      </c>
      <c r="G20" s="2">
        <v>0.23469999999999999</v>
      </c>
      <c r="H20" s="2">
        <v>0.1042</v>
      </c>
      <c r="I20" s="2">
        <v>0.58499999999999996</v>
      </c>
      <c r="J20" s="2">
        <v>0.55520000000000003</v>
      </c>
      <c r="K20" s="2">
        <v>0.40899999999999997</v>
      </c>
      <c r="L20" s="2">
        <v>0.46529999999999999</v>
      </c>
      <c r="M20" s="2">
        <v>0.73199999999999998</v>
      </c>
      <c r="N20" s="2">
        <v>0.62590000000000001</v>
      </c>
      <c r="O20" s="2">
        <v>0.72789999999999999</v>
      </c>
      <c r="P20" s="2">
        <v>0.48849999999999999</v>
      </c>
      <c r="Q20" s="2">
        <v>0.2366</v>
      </c>
      <c r="R20" s="2">
        <v>0.52049999999999996</v>
      </c>
      <c r="S20" s="2">
        <v>0.26500000000000001</v>
      </c>
      <c r="T20" s="2">
        <v>0.51939999999999997</v>
      </c>
      <c r="U20" s="2">
        <v>1</v>
      </c>
    </row>
    <row r="21" spans="1:33" x14ac:dyDescent="0.2">
      <c r="A21" s="2" t="s">
        <v>54</v>
      </c>
      <c r="B21" s="2" t="s">
        <v>20</v>
      </c>
      <c r="C21" s="5">
        <v>7.868E-2</v>
      </c>
      <c r="D21" s="5">
        <v>0.15204999999999999</v>
      </c>
      <c r="E21" s="2">
        <v>0.11</v>
      </c>
      <c r="F21" s="2">
        <v>0.1104</v>
      </c>
      <c r="G21" s="2">
        <v>9.7100000000000006E-2</v>
      </c>
      <c r="H21" s="2">
        <v>-3.15736E-2</v>
      </c>
      <c r="I21" s="2">
        <v>0.40039999999999998</v>
      </c>
      <c r="J21" s="2">
        <v>0.3236</v>
      </c>
      <c r="K21" s="2">
        <v>0.37</v>
      </c>
      <c r="L21" s="2">
        <v>0.27379999999999999</v>
      </c>
      <c r="M21" s="2">
        <v>0.64680000000000004</v>
      </c>
      <c r="N21" s="2">
        <v>0.46379999999999999</v>
      </c>
      <c r="O21" s="2">
        <v>0.63700000000000001</v>
      </c>
      <c r="P21" s="2">
        <v>0.34</v>
      </c>
      <c r="Q21" s="2">
        <v>0.1099</v>
      </c>
      <c r="R21" s="2">
        <v>0.55989999999999995</v>
      </c>
      <c r="S21" s="2">
        <v>0.1113</v>
      </c>
      <c r="T21" s="2">
        <v>0.67020000000000002</v>
      </c>
      <c r="U21" s="2">
        <v>0.85040000000000004</v>
      </c>
      <c r="V21" s="2">
        <v>1</v>
      </c>
    </row>
    <row r="22" spans="1:33" x14ac:dyDescent="0.2">
      <c r="A22" s="2" t="s">
        <v>54</v>
      </c>
      <c r="B22" s="2" t="s">
        <v>21</v>
      </c>
      <c r="C22" s="5">
        <v>6.7430000000000004E-2</v>
      </c>
      <c r="D22" s="5">
        <v>9.8133999999999999E-2</v>
      </c>
      <c r="E22" s="2">
        <v>3.6049999999999999E-2</v>
      </c>
      <c r="F22" s="2">
        <v>-5.0413399999999997E-2</v>
      </c>
      <c r="G22" s="2">
        <v>0.1212</v>
      </c>
      <c r="H22" s="2">
        <v>-2.1729999999999999E-2</v>
      </c>
      <c r="I22" s="2">
        <v>0.4723</v>
      </c>
      <c r="J22" s="2">
        <v>0.51</v>
      </c>
      <c r="K22" s="2">
        <v>0.438</v>
      </c>
      <c r="L22" s="2">
        <v>0.41909999999999997</v>
      </c>
      <c r="M22" s="2">
        <v>0.68759999999999999</v>
      </c>
      <c r="N22" s="2">
        <v>0.61570000000000003</v>
      </c>
      <c r="O22" s="2">
        <v>0.74009999999999998</v>
      </c>
      <c r="P22" s="2">
        <v>0.56499999999999995</v>
      </c>
      <c r="Q22" s="2">
        <v>9.8699999999999996E-2</v>
      </c>
      <c r="R22" s="2">
        <v>0.4546</v>
      </c>
      <c r="S22" s="2">
        <v>0.13700000000000001</v>
      </c>
      <c r="T22" s="2">
        <v>0.44400000000000001</v>
      </c>
      <c r="U22" s="2">
        <v>0.77300000000000002</v>
      </c>
      <c r="V22" s="2">
        <v>0.70430000000000004</v>
      </c>
      <c r="W22" s="2">
        <v>1</v>
      </c>
    </row>
    <row r="23" spans="1:33" x14ac:dyDescent="0.2">
      <c r="A23" s="2" t="s">
        <v>54</v>
      </c>
      <c r="B23" s="2" t="s">
        <v>22</v>
      </c>
      <c r="C23" s="5">
        <v>3.2149999999999998E-2</v>
      </c>
      <c r="D23" s="5">
        <v>3.3649999999999999E-2</v>
      </c>
      <c r="E23" s="2">
        <v>-9.2122899999999994E-2</v>
      </c>
      <c r="F23" s="2">
        <v>2.1000000000000001E-2</v>
      </c>
      <c r="G23" s="2">
        <v>0.47599999999999998</v>
      </c>
      <c r="H23" s="2">
        <v>0.46500000000000002</v>
      </c>
      <c r="I23" s="2">
        <v>0.48780000000000001</v>
      </c>
      <c r="J23" s="2">
        <v>0.56430000000000002</v>
      </c>
      <c r="K23" s="2">
        <v>0.42899999999999999</v>
      </c>
      <c r="L23" s="2">
        <v>0.63200000000000001</v>
      </c>
      <c r="M23" s="2">
        <v>0.47789999999999999</v>
      </c>
      <c r="N23" s="2">
        <v>0.49419999999999997</v>
      </c>
      <c r="O23" s="2">
        <v>0.21759999999999999</v>
      </c>
      <c r="P23" s="2">
        <v>6.6390000000000005E-2</v>
      </c>
      <c r="Q23" s="2">
        <v>0.48099999999999998</v>
      </c>
      <c r="R23" s="2">
        <v>0.40560000000000002</v>
      </c>
      <c r="S23" s="2">
        <v>0.45900000000000002</v>
      </c>
      <c r="T23" s="2">
        <v>0.36330000000000001</v>
      </c>
      <c r="U23" s="2">
        <v>0.4793</v>
      </c>
      <c r="V23" s="2">
        <v>0.24</v>
      </c>
      <c r="W23" s="2">
        <v>0.36599999999999999</v>
      </c>
      <c r="X23" s="2">
        <v>1</v>
      </c>
    </row>
    <row r="24" spans="1:33" x14ac:dyDescent="0.2">
      <c r="A24" s="2" t="s">
        <v>54</v>
      </c>
      <c r="B24" s="2" t="s">
        <v>23</v>
      </c>
      <c r="C24" s="5">
        <v>5.4149999999999997E-2</v>
      </c>
      <c r="D24" s="5">
        <v>8.8950000000000001E-2</v>
      </c>
      <c r="E24" s="2">
        <v>0.189</v>
      </c>
      <c r="F24" s="2">
        <v>-0.14308999999999999</v>
      </c>
      <c r="G24" s="2">
        <v>2.1909999999999999E-2</v>
      </c>
      <c r="H24" s="2">
        <v>9.9749999999999995E-3</v>
      </c>
      <c r="I24" s="2">
        <v>0.29620000000000002</v>
      </c>
      <c r="J24" s="2">
        <v>0.27</v>
      </c>
      <c r="K24" s="2">
        <v>2.9440000000000001E-2</v>
      </c>
      <c r="L24" s="2">
        <v>0.2172</v>
      </c>
      <c r="M24" s="2">
        <v>0.36890000000000001</v>
      </c>
      <c r="N24" s="2">
        <v>0.27039999999999997</v>
      </c>
      <c r="O24" s="2">
        <v>0.48099999999999998</v>
      </c>
      <c r="P24" s="2">
        <v>0.31690000000000002</v>
      </c>
      <c r="Q24" s="2">
        <v>6.6900000000000001E-2</v>
      </c>
      <c r="R24" s="2">
        <v>3.1559999999999998E-2</v>
      </c>
      <c r="S24" s="2">
        <v>9.6820000000000003E-2</v>
      </c>
      <c r="T24" s="2">
        <v>4.5339999999999998E-2</v>
      </c>
      <c r="U24" s="2">
        <v>0.46700000000000003</v>
      </c>
      <c r="V24" s="2">
        <v>0.19470000000000001</v>
      </c>
      <c r="W24" s="2">
        <v>0.36530000000000001</v>
      </c>
      <c r="X24" s="2">
        <v>0.55100000000000005</v>
      </c>
      <c r="Y24" s="2">
        <v>1</v>
      </c>
    </row>
    <row r="25" spans="1:33" x14ac:dyDescent="0.2">
      <c r="A25" s="2" t="s">
        <v>55</v>
      </c>
      <c r="B25" s="2" t="s">
        <v>24</v>
      </c>
      <c r="C25" s="5">
        <v>7.6119999999999993E-2</v>
      </c>
      <c r="D25" s="5">
        <v>0.16814000000000001</v>
      </c>
      <c r="E25" s="2">
        <v>6.1469999999999997E-2</v>
      </c>
      <c r="F25" s="2">
        <v>-5.2052000000000001E-2</v>
      </c>
      <c r="G25" s="2">
        <v>-0.29487000000000002</v>
      </c>
      <c r="H25" s="2">
        <v>-0.35859200000000002</v>
      </c>
      <c r="I25" s="2">
        <v>5.926E-2</v>
      </c>
      <c r="J25" s="2">
        <v>0</v>
      </c>
      <c r="K25" s="2">
        <v>-4.3117000000000003E-2</v>
      </c>
      <c r="L25" s="2">
        <v>-4.5181100000000002E-2</v>
      </c>
      <c r="M25" s="2">
        <v>0.29399999999999998</v>
      </c>
      <c r="N25" s="2">
        <v>0.2243</v>
      </c>
      <c r="O25" s="2">
        <v>0.71699999999999997</v>
      </c>
      <c r="P25" s="2">
        <v>0.59140000000000004</v>
      </c>
      <c r="Q25" s="2">
        <v>-0.25053999999999998</v>
      </c>
      <c r="R25" s="2">
        <v>0.13600000000000001</v>
      </c>
      <c r="S25" s="2">
        <v>-0.17630100000000001</v>
      </c>
      <c r="T25" s="2">
        <v>0.188</v>
      </c>
      <c r="U25" s="2">
        <v>0.64080000000000004</v>
      </c>
      <c r="V25" s="2">
        <v>0.63349999999999995</v>
      </c>
      <c r="W25" s="2">
        <v>0.5645</v>
      </c>
      <c r="X25" s="2">
        <v>-1.0548200000000001E-2</v>
      </c>
      <c r="Y25" s="2">
        <v>0.2329</v>
      </c>
      <c r="Z25" s="2">
        <v>1</v>
      </c>
    </row>
    <row r="26" spans="1:33" x14ac:dyDescent="0.2">
      <c r="A26" s="2" t="s">
        <v>55</v>
      </c>
      <c r="B26" s="2" t="s">
        <v>25</v>
      </c>
      <c r="C26" s="5">
        <v>7.8700000000000006E-2</v>
      </c>
      <c r="D26" s="5">
        <v>0.22947999999999999</v>
      </c>
      <c r="E26" s="2">
        <v>7.8149999999999997E-2</v>
      </c>
      <c r="F26" s="2">
        <v>-7.22029E-2</v>
      </c>
      <c r="G26" s="2">
        <v>-0.31109199999999998</v>
      </c>
      <c r="H26" s="2">
        <v>-0.35863</v>
      </c>
      <c r="I26" s="2">
        <v>8.7639999999999996E-2</v>
      </c>
      <c r="J26" s="2">
        <v>0</v>
      </c>
      <c r="K26" s="2">
        <v>-4.4259699999999999E-2</v>
      </c>
      <c r="L26" s="2">
        <v>-3.9067900000000003E-2</v>
      </c>
      <c r="M26" s="2">
        <v>0.28000000000000003</v>
      </c>
      <c r="N26" s="2">
        <v>0.24</v>
      </c>
      <c r="O26" s="2">
        <v>0.69</v>
      </c>
      <c r="P26" s="2">
        <v>0.60460000000000003</v>
      </c>
      <c r="Q26" s="2">
        <v>-0.24476899999999999</v>
      </c>
      <c r="R26" s="2">
        <v>0.11840000000000001</v>
      </c>
      <c r="S26" s="2">
        <v>-0.18809899999999999</v>
      </c>
      <c r="T26" s="2">
        <v>0.1772</v>
      </c>
      <c r="U26" s="2">
        <v>0.501</v>
      </c>
      <c r="V26" s="2">
        <v>0.54200000000000004</v>
      </c>
      <c r="W26" s="2">
        <v>0.63600000000000001</v>
      </c>
      <c r="X26" s="2">
        <v>2.0060000000000001E-2</v>
      </c>
      <c r="Y26" s="2">
        <v>0.24399999999999999</v>
      </c>
      <c r="Z26" s="2">
        <v>0.98</v>
      </c>
      <c r="AA26" s="2">
        <v>1</v>
      </c>
    </row>
    <row r="27" spans="1:33" x14ac:dyDescent="0.2">
      <c r="A27" s="2" t="s">
        <v>55</v>
      </c>
      <c r="B27" s="2" t="s">
        <v>26</v>
      </c>
      <c r="C27" s="5">
        <v>9.0399999999999994E-2</v>
      </c>
      <c r="D27" s="5">
        <v>0.20991000000000001</v>
      </c>
      <c r="E27" s="2">
        <v>6.93E-2</v>
      </c>
      <c r="F27" s="2">
        <v>-7.2168999999999997E-2</v>
      </c>
      <c r="G27" s="2">
        <v>-0.30640299999999998</v>
      </c>
      <c r="H27" s="2">
        <v>-0.355074</v>
      </c>
      <c r="I27" s="2">
        <v>0</v>
      </c>
      <c r="J27" s="2">
        <v>-7.8434500000000004E-2</v>
      </c>
      <c r="K27" s="2">
        <v>-9.2929999999999999E-2</v>
      </c>
      <c r="L27" s="2">
        <v>-9.0024000000000007E-2</v>
      </c>
      <c r="M27" s="2">
        <v>0.20330000000000001</v>
      </c>
      <c r="N27" s="2">
        <v>0.16739999999999999</v>
      </c>
      <c r="O27" s="2">
        <v>0.69010000000000005</v>
      </c>
      <c r="P27" s="2">
        <v>0.627</v>
      </c>
      <c r="Q27" s="2">
        <v>-0.33772000000000002</v>
      </c>
      <c r="R27" s="2">
        <v>5.7820000000000003E-2</v>
      </c>
      <c r="S27" s="2">
        <v>-0.24166399999999999</v>
      </c>
      <c r="T27" s="2">
        <v>0.14499999999999999</v>
      </c>
      <c r="U27" s="2">
        <v>0.44940000000000002</v>
      </c>
      <c r="V27" s="2">
        <v>0.63319999999999999</v>
      </c>
      <c r="W27" s="2">
        <v>0.51659999999999995</v>
      </c>
      <c r="X27" s="2">
        <v>-5.0974199999999997E-2</v>
      </c>
      <c r="Y27" s="2">
        <v>0.13719999999999999</v>
      </c>
      <c r="Z27" s="2">
        <v>0.79720000000000002</v>
      </c>
      <c r="AA27" s="2">
        <v>0.90380000000000005</v>
      </c>
      <c r="AB27" s="2">
        <v>1</v>
      </c>
    </row>
    <row r="28" spans="1:33" x14ac:dyDescent="0.2">
      <c r="A28" s="2" t="s">
        <v>55</v>
      </c>
      <c r="B28" s="2" t="s">
        <v>27</v>
      </c>
      <c r="C28" s="5">
        <v>8.1589999999999996E-2</v>
      </c>
      <c r="D28" s="5">
        <v>0.18215000000000001</v>
      </c>
      <c r="E28" s="2">
        <v>5.8770000000000003E-2</v>
      </c>
      <c r="F28" s="2">
        <v>-5.4994000000000001E-2</v>
      </c>
      <c r="G28" s="2">
        <v>-0.26546999999999998</v>
      </c>
      <c r="H28" s="2">
        <v>-0.34918399999999999</v>
      </c>
      <c r="I28" s="2">
        <v>4.1700000000000001E-2</v>
      </c>
      <c r="J28" s="2">
        <v>0</v>
      </c>
      <c r="K28" s="2">
        <v>-2.94121E-2</v>
      </c>
      <c r="L28" s="2">
        <v>-3.2572299999999998E-2</v>
      </c>
      <c r="M28" s="2">
        <v>0.27750000000000002</v>
      </c>
      <c r="N28" s="2">
        <v>0.19670000000000001</v>
      </c>
      <c r="O28" s="2">
        <v>0.71</v>
      </c>
      <c r="P28" s="2">
        <v>0.55600000000000005</v>
      </c>
      <c r="Q28" s="2">
        <v>-0.24356</v>
      </c>
      <c r="R28" s="2">
        <v>0.16259999999999999</v>
      </c>
      <c r="S28" s="2">
        <v>-0.17782600000000001</v>
      </c>
      <c r="T28" s="2">
        <v>0.22900000000000001</v>
      </c>
      <c r="U28" s="2">
        <v>0.47289999999999999</v>
      </c>
      <c r="V28" s="2">
        <v>0.53690000000000004</v>
      </c>
      <c r="W28" s="2">
        <v>0.56540000000000001</v>
      </c>
      <c r="X28" s="2">
        <v>-2.0036000000000002E-2</v>
      </c>
      <c r="Y28" s="2">
        <v>0.2</v>
      </c>
      <c r="Z28" s="2">
        <v>1.0988</v>
      </c>
      <c r="AA28" s="2">
        <v>0.83699999999999997</v>
      </c>
      <c r="AB28" s="2">
        <v>0.90900000000000003</v>
      </c>
      <c r="AC28" s="2">
        <v>1</v>
      </c>
    </row>
    <row r="29" spans="1:33" x14ac:dyDescent="0.2">
      <c r="A29" s="2" t="s">
        <v>55</v>
      </c>
      <c r="B29" s="2" t="s">
        <v>28</v>
      </c>
      <c r="C29" s="5">
        <v>6.8150000000000002E-2</v>
      </c>
      <c r="D29" s="5">
        <v>0.18128</v>
      </c>
      <c r="E29" s="2">
        <v>8.1540000000000001E-2</v>
      </c>
      <c r="F29" s="2">
        <v>-6.9672700000000004E-2</v>
      </c>
      <c r="G29" s="2">
        <v>-0.30684299999999998</v>
      </c>
      <c r="H29" s="2">
        <v>-0.36610999999999999</v>
      </c>
      <c r="I29" s="2">
        <v>8.77E-2</v>
      </c>
      <c r="J29" s="2">
        <v>-8.9965900000000005E-3</v>
      </c>
      <c r="K29" s="2">
        <v>-3.7876100000000003E-2</v>
      </c>
      <c r="L29" s="2">
        <v>-5.9403499999999998E-2</v>
      </c>
      <c r="M29" s="2">
        <v>0.30520000000000003</v>
      </c>
      <c r="N29" s="2">
        <v>0.19</v>
      </c>
      <c r="O29" s="2">
        <v>0.64629999999999999</v>
      </c>
      <c r="P29" s="2">
        <v>0.64239999999999997</v>
      </c>
      <c r="Q29" s="2">
        <v>-0.32500800000000002</v>
      </c>
      <c r="R29" s="2">
        <v>0.13500000000000001</v>
      </c>
      <c r="S29" s="2">
        <v>-0.235984</v>
      </c>
      <c r="T29" s="2">
        <v>0.222</v>
      </c>
      <c r="U29" s="2">
        <v>0.61070000000000002</v>
      </c>
      <c r="V29" s="2">
        <v>0.67210000000000003</v>
      </c>
      <c r="W29" s="2">
        <v>0.60899999999999999</v>
      </c>
      <c r="X29" s="2">
        <v>0</v>
      </c>
      <c r="Y29" s="2">
        <v>0.25890000000000002</v>
      </c>
      <c r="Z29" s="2">
        <v>1.0229999999999999</v>
      </c>
      <c r="AA29" s="2">
        <v>1.089</v>
      </c>
      <c r="AB29" s="2">
        <v>0.93500000000000005</v>
      </c>
      <c r="AC29" s="2">
        <v>1.0289999999999999</v>
      </c>
      <c r="AD29" s="2">
        <v>1</v>
      </c>
    </row>
    <row r="30" spans="1:33" x14ac:dyDescent="0.2">
      <c r="A30" s="2" t="s">
        <v>55</v>
      </c>
      <c r="B30" s="2" t="s">
        <v>29</v>
      </c>
      <c r="C30" s="5">
        <v>0.10059999999999999</v>
      </c>
      <c r="D30" s="5">
        <v>0.28710999999999998</v>
      </c>
      <c r="E30" s="2">
        <v>4.7300000000000002E-2</v>
      </c>
      <c r="F30" s="2">
        <v>3.4279999999999998E-2</v>
      </c>
      <c r="G30" s="2">
        <v>-0.27099000000000001</v>
      </c>
      <c r="H30" s="2">
        <v>-0.291464</v>
      </c>
      <c r="I30" s="2">
        <v>0.13700000000000001</v>
      </c>
      <c r="J30" s="2">
        <v>6.5379999999999994E-2</v>
      </c>
      <c r="K30" s="2">
        <v>0.123</v>
      </c>
      <c r="L30" s="2">
        <v>0</v>
      </c>
      <c r="M30" s="2">
        <v>0.34689999999999999</v>
      </c>
      <c r="N30" s="2">
        <v>0.26350000000000001</v>
      </c>
      <c r="O30" s="2">
        <v>0.70099999999999996</v>
      </c>
      <c r="P30" s="2">
        <v>0.67</v>
      </c>
      <c r="Q30" s="2">
        <v>-0.20132</v>
      </c>
      <c r="R30" s="2">
        <v>0.31769999999999998</v>
      </c>
      <c r="S30" s="2">
        <v>-0.16916300000000001</v>
      </c>
      <c r="T30" s="2">
        <v>0.33629999999999999</v>
      </c>
      <c r="U30" s="2">
        <v>0.55249999999999999</v>
      </c>
      <c r="V30" s="2">
        <v>0.73699999999999999</v>
      </c>
      <c r="W30" s="2">
        <v>0.5887</v>
      </c>
      <c r="X30" s="2">
        <v>2.146E-2</v>
      </c>
      <c r="Y30" s="2">
        <v>0.16900000000000001</v>
      </c>
      <c r="Z30" s="2">
        <v>0.81599999999999995</v>
      </c>
      <c r="AA30" s="2">
        <v>0.84430000000000005</v>
      </c>
      <c r="AB30" s="2">
        <v>0.77829999999999999</v>
      </c>
      <c r="AC30" s="2">
        <v>0.89500000000000002</v>
      </c>
      <c r="AD30" s="2">
        <v>0.82899999999999996</v>
      </c>
      <c r="AE30" s="2">
        <v>1</v>
      </c>
    </row>
    <row r="31" spans="1:33" x14ac:dyDescent="0.2">
      <c r="A31" s="2" t="s">
        <v>55</v>
      </c>
      <c r="B31" s="2" t="s">
        <v>30</v>
      </c>
      <c r="C31" s="5">
        <v>7.7560000000000004E-2</v>
      </c>
      <c r="D31" s="5">
        <v>0.17788999999999999</v>
      </c>
      <c r="E31" s="2">
        <v>1.8360000000000001E-2</v>
      </c>
      <c r="F31" s="2">
        <v>-8.3662700000000007E-2</v>
      </c>
      <c r="G31" s="2">
        <v>-0.217669</v>
      </c>
      <c r="H31" s="2">
        <v>-0.21734500000000001</v>
      </c>
      <c r="I31" s="2">
        <v>0.1037</v>
      </c>
      <c r="J31" s="2">
        <v>6.7879999999999996E-2</v>
      </c>
      <c r="K31" s="2">
        <v>4.3499999999999997E-2</v>
      </c>
      <c r="L31" s="2">
        <v>6.4570000000000002E-2</v>
      </c>
      <c r="M31" s="2">
        <v>0.40310000000000001</v>
      </c>
      <c r="N31" s="2">
        <v>0.33960000000000001</v>
      </c>
      <c r="O31" s="2">
        <v>0.62</v>
      </c>
      <c r="P31" s="2">
        <v>0.43619999999999998</v>
      </c>
      <c r="Q31" s="2">
        <v>-0.21329899999999999</v>
      </c>
      <c r="R31" s="2">
        <v>0.15540000000000001</v>
      </c>
      <c r="S31" s="2">
        <v>-0.15861700000000001</v>
      </c>
      <c r="T31" s="2">
        <v>0.1913</v>
      </c>
      <c r="U31" s="2">
        <v>0.5232</v>
      </c>
      <c r="V31" s="2">
        <v>0.55220000000000002</v>
      </c>
      <c r="W31" s="2">
        <v>0.61399999999999999</v>
      </c>
      <c r="X31" s="2">
        <v>-9.5668400000000001E-3</v>
      </c>
      <c r="Y31" s="2">
        <v>0.12180000000000001</v>
      </c>
      <c r="Z31" s="2">
        <v>0.71430000000000005</v>
      </c>
      <c r="AA31" s="2">
        <v>0.75549999999999995</v>
      </c>
      <c r="AB31" s="2">
        <v>0.57379999999999998</v>
      </c>
      <c r="AC31" s="2">
        <v>0.624</v>
      </c>
      <c r="AD31" s="2">
        <v>0.68589999999999995</v>
      </c>
      <c r="AE31" s="2">
        <v>0.72299999999999998</v>
      </c>
      <c r="AF31" s="2">
        <v>1</v>
      </c>
    </row>
    <row r="32" spans="1:33" x14ac:dyDescent="0.2">
      <c r="A32" s="2" t="s">
        <v>55</v>
      </c>
      <c r="B32" s="2" t="s">
        <v>31</v>
      </c>
      <c r="C32" s="5">
        <v>8.9260000000000006E-2</v>
      </c>
      <c r="D32" s="5">
        <v>0.30093999999999999</v>
      </c>
      <c r="E32" s="2">
        <v>-9.0035500000000008E-3</v>
      </c>
      <c r="F32" s="2">
        <v>9.6409999999999996E-2</v>
      </c>
      <c r="G32" s="2">
        <v>-0.184254</v>
      </c>
      <c r="H32" s="2">
        <v>-0.25619999999999998</v>
      </c>
      <c r="I32" s="2">
        <v>0.1517</v>
      </c>
      <c r="J32" s="2">
        <v>0.1419</v>
      </c>
      <c r="K32" s="2">
        <v>0.152</v>
      </c>
      <c r="L32" s="2">
        <v>8.4830000000000003E-2</v>
      </c>
      <c r="M32" s="2">
        <v>0.46300000000000002</v>
      </c>
      <c r="N32" s="2">
        <v>0.3569</v>
      </c>
      <c r="O32" s="2">
        <v>0.63480000000000003</v>
      </c>
      <c r="P32" s="2">
        <v>0.48920000000000002</v>
      </c>
      <c r="Q32" s="2">
        <v>-0.15992400000000001</v>
      </c>
      <c r="R32" s="2">
        <v>0.2031</v>
      </c>
      <c r="S32" s="2">
        <v>-0.123698</v>
      </c>
      <c r="T32" s="2">
        <v>0.31740000000000002</v>
      </c>
      <c r="U32" s="2">
        <v>0.66300000000000003</v>
      </c>
      <c r="V32" s="2">
        <v>0.66600000000000004</v>
      </c>
      <c r="W32" s="2">
        <v>0.71789999999999998</v>
      </c>
      <c r="X32" s="2">
        <v>4.4760000000000001E-2</v>
      </c>
      <c r="Y32" s="2">
        <v>0.21290000000000001</v>
      </c>
      <c r="Z32" s="2">
        <v>0.68169999999999997</v>
      </c>
      <c r="AA32" s="2">
        <v>0.71899999999999997</v>
      </c>
      <c r="AB32" s="2">
        <v>0.504</v>
      </c>
      <c r="AC32" s="2">
        <v>0.7</v>
      </c>
      <c r="AD32" s="2">
        <v>0.70199999999999996</v>
      </c>
      <c r="AE32" s="2">
        <v>0.64849999999999997</v>
      </c>
      <c r="AF32" s="2">
        <v>0.63780000000000003</v>
      </c>
      <c r="AG32" s="2">
        <v>1</v>
      </c>
    </row>
    <row r="33" spans="1:49" x14ac:dyDescent="0.2">
      <c r="A33" s="2" t="s">
        <v>55</v>
      </c>
      <c r="B33" s="2" t="s">
        <v>32</v>
      </c>
      <c r="C33" s="5">
        <v>9.4750000000000001E-2</v>
      </c>
      <c r="D33" s="5">
        <v>0.20047000000000001</v>
      </c>
      <c r="E33" s="2">
        <v>9.8400000000000001E-2</v>
      </c>
      <c r="F33" s="2">
        <v>0</v>
      </c>
      <c r="G33" s="2">
        <v>-0.30557899999999999</v>
      </c>
      <c r="H33" s="2">
        <v>-0.36795600000000001</v>
      </c>
      <c r="I33" s="2">
        <v>0.12</v>
      </c>
      <c r="J33" s="2">
        <v>4.2799999999999998E-2</v>
      </c>
      <c r="K33" s="2">
        <v>5.6000000000000001E-2</v>
      </c>
      <c r="L33" s="2">
        <v>-2.2661400000000002E-2</v>
      </c>
      <c r="M33" s="2">
        <v>0.40799999999999997</v>
      </c>
      <c r="N33" s="2">
        <v>0.33400000000000002</v>
      </c>
      <c r="O33" s="2">
        <v>0.7419</v>
      </c>
      <c r="P33" s="2">
        <v>0.57999999999999996</v>
      </c>
      <c r="Q33" s="2">
        <v>-0.26051800000000003</v>
      </c>
      <c r="R33" s="2">
        <v>0.23769999999999999</v>
      </c>
      <c r="S33" s="2">
        <v>-0.20851</v>
      </c>
      <c r="T33" s="2">
        <v>0.35499999999999998</v>
      </c>
      <c r="U33" s="2">
        <v>0.68700000000000006</v>
      </c>
      <c r="V33" s="2">
        <v>0.68569999999999998</v>
      </c>
      <c r="W33" s="2">
        <v>0.60599999999999998</v>
      </c>
      <c r="X33" s="2">
        <v>1.8780000000000002E-2</v>
      </c>
      <c r="Y33" s="2">
        <v>0.32950000000000002</v>
      </c>
      <c r="Z33" s="2">
        <v>0.74050000000000005</v>
      </c>
      <c r="AA33" s="2">
        <v>0.8569</v>
      </c>
      <c r="AB33" s="2">
        <v>0.8659</v>
      </c>
      <c r="AC33" s="2">
        <v>0.96509999999999996</v>
      </c>
      <c r="AD33" s="2">
        <v>0.83209999999999995</v>
      </c>
      <c r="AE33" s="2">
        <v>0.80449999999999999</v>
      </c>
      <c r="AF33" s="2">
        <v>0.75829999999999997</v>
      </c>
      <c r="AG33" s="2">
        <v>0.82</v>
      </c>
      <c r="AH33" s="2">
        <v>1</v>
      </c>
    </row>
    <row r="34" spans="1:49" x14ac:dyDescent="0.2">
      <c r="A34" s="2" t="s">
        <v>55</v>
      </c>
      <c r="B34" s="2" t="s">
        <v>33</v>
      </c>
      <c r="C34" s="5">
        <v>8.9050000000000004E-2</v>
      </c>
      <c r="D34" s="5">
        <v>0.19864000000000001</v>
      </c>
      <c r="E34" s="2">
        <v>1.1390000000000001E-2</v>
      </c>
      <c r="F34" s="2">
        <v>-3.0016399999999999E-2</v>
      </c>
      <c r="G34" s="2">
        <v>-0.36332100000000001</v>
      </c>
      <c r="H34" s="2">
        <v>-0.34665000000000001</v>
      </c>
      <c r="I34" s="2">
        <v>-0.02</v>
      </c>
      <c r="J34" s="2">
        <v>-3.0282900000000001E-2</v>
      </c>
      <c r="K34" s="2">
        <v>-8.1840599999999999E-2</v>
      </c>
      <c r="L34" s="2">
        <v>-3.3012300000000001E-2</v>
      </c>
      <c r="M34" s="2">
        <v>0.30420000000000003</v>
      </c>
      <c r="N34" s="2">
        <v>0.25750000000000001</v>
      </c>
      <c r="O34" s="2">
        <v>0.61199999999999999</v>
      </c>
      <c r="P34" s="2">
        <v>0.74180000000000001</v>
      </c>
      <c r="Q34" s="2">
        <v>-0.29798799999999998</v>
      </c>
      <c r="R34" s="2">
        <v>-2.1260999999999999E-2</v>
      </c>
      <c r="S34" s="2">
        <v>-0.176174</v>
      </c>
      <c r="T34" s="2">
        <v>3.805E-2</v>
      </c>
      <c r="U34" s="2">
        <v>0.49059999999999998</v>
      </c>
      <c r="V34" s="2">
        <v>0.50729999999999997</v>
      </c>
      <c r="W34" s="2">
        <v>0.59450000000000003</v>
      </c>
      <c r="X34" s="2">
        <v>-2.0091999999999999E-2</v>
      </c>
      <c r="Y34" s="2">
        <v>0.26</v>
      </c>
      <c r="Z34" s="2">
        <v>0.95679999999999998</v>
      </c>
      <c r="AA34" s="2">
        <v>0.77959999999999996</v>
      </c>
      <c r="AB34" s="2">
        <v>0.66300000000000003</v>
      </c>
      <c r="AC34" s="2">
        <v>0.95150000000000001</v>
      </c>
      <c r="AD34" s="2">
        <v>0.9244</v>
      </c>
      <c r="AE34" s="2">
        <v>0.8367</v>
      </c>
      <c r="AF34" s="2">
        <v>0.75219999999999998</v>
      </c>
      <c r="AG34" s="2">
        <v>0.88200000000000001</v>
      </c>
      <c r="AH34" s="2">
        <v>0.83</v>
      </c>
      <c r="AI34" s="2">
        <v>1</v>
      </c>
    </row>
    <row r="35" spans="1:49" x14ac:dyDescent="0.2">
      <c r="A35" s="2" t="s">
        <v>55</v>
      </c>
      <c r="B35" s="2" t="s">
        <v>34</v>
      </c>
      <c r="C35" s="5">
        <v>8.7330000000000005E-2</v>
      </c>
      <c r="D35" s="5">
        <v>0.19386999999999999</v>
      </c>
      <c r="E35" s="2">
        <v>5.0900000000000001E-2</v>
      </c>
      <c r="F35" s="2">
        <v>1.0160000000000001E-2</v>
      </c>
      <c r="G35" s="2">
        <v>-0.22010099999999999</v>
      </c>
      <c r="H35" s="2">
        <v>-0.32403799999999999</v>
      </c>
      <c r="I35" s="2">
        <v>0.15</v>
      </c>
      <c r="J35" s="2">
        <v>9.0240000000000001E-2</v>
      </c>
      <c r="K35" s="2">
        <v>9.8739999999999994E-2</v>
      </c>
      <c r="L35" s="2">
        <v>4.3290000000000002E-2</v>
      </c>
      <c r="M35" s="2">
        <v>0.44529999999999997</v>
      </c>
      <c r="N35" s="2">
        <v>0.30199999999999999</v>
      </c>
      <c r="O35" s="2">
        <v>0.69010000000000005</v>
      </c>
      <c r="P35" s="2">
        <v>0.66500000000000004</v>
      </c>
      <c r="Q35" s="2">
        <v>-0.23350000000000001</v>
      </c>
      <c r="R35" s="2">
        <v>0.30719999999999997</v>
      </c>
      <c r="S35" s="2">
        <v>-0.18453900000000001</v>
      </c>
      <c r="T35" s="2">
        <v>0.37709999999999999</v>
      </c>
      <c r="U35" s="2">
        <v>0.63</v>
      </c>
      <c r="V35" s="2">
        <v>0.65910000000000002</v>
      </c>
      <c r="W35" s="2">
        <v>0.75690000000000002</v>
      </c>
      <c r="X35" s="2">
        <v>2.7470000000000001E-2</v>
      </c>
      <c r="Y35" s="2">
        <v>0.20799999999999999</v>
      </c>
      <c r="Z35" s="2">
        <v>0.88949999999999996</v>
      </c>
      <c r="AA35" s="2">
        <v>0.97099999999999997</v>
      </c>
      <c r="AB35" s="2">
        <v>0.82199999999999995</v>
      </c>
      <c r="AC35" s="2">
        <v>0.82730000000000004</v>
      </c>
      <c r="AD35" s="2">
        <v>0.98270000000000002</v>
      </c>
      <c r="AE35" s="2">
        <v>0.92100000000000004</v>
      </c>
      <c r="AF35" s="2">
        <v>0.81189999999999996</v>
      </c>
      <c r="AG35" s="2">
        <v>0.83099999999999996</v>
      </c>
      <c r="AH35" s="2">
        <v>1.04</v>
      </c>
      <c r="AI35" s="2">
        <v>0.95099999999999996</v>
      </c>
      <c r="AJ35" s="2">
        <v>1</v>
      </c>
    </row>
    <row r="36" spans="1:49" x14ac:dyDescent="0.2">
      <c r="A36" s="2" t="s">
        <v>55</v>
      </c>
      <c r="B36" s="2" t="s">
        <v>35</v>
      </c>
      <c r="C36" s="5">
        <v>0.11047999999999999</v>
      </c>
      <c r="D36" s="5">
        <v>0.32213000000000003</v>
      </c>
      <c r="E36" s="2">
        <v>8.6699999999999999E-2</v>
      </c>
      <c r="F36" s="2">
        <v>7.664E-2</v>
      </c>
      <c r="G36" s="2">
        <v>-0.19922999999999999</v>
      </c>
      <c r="H36" s="2">
        <v>-0.29346100000000003</v>
      </c>
      <c r="I36" s="2">
        <v>0.27310000000000001</v>
      </c>
      <c r="J36" s="2">
        <v>0.1278</v>
      </c>
      <c r="K36" s="2">
        <v>0.15529999999999999</v>
      </c>
      <c r="L36" s="2">
        <v>6.0999999999999999E-2</v>
      </c>
      <c r="M36" s="2">
        <v>0.47310000000000002</v>
      </c>
      <c r="N36" s="2">
        <v>0.36649999999999999</v>
      </c>
      <c r="O36" s="2">
        <v>0.72319999999999995</v>
      </c>
      <c r="P36" s="2">
        <v>0.6</v>
      </c>
      <c r="Q36" s="2">
        <v>-0.20326</v>
      </c>
      <c r="R36" s="2">
        <v>0.30530000000000002</v>
      </c>
      <c r="S36" s="2">
        <v>-0.13458999999999999</v>
      </c>
      <c r="T36" s="2">
        <v>0.36199999999999999</v>
      </c>
      <c r="U36" s="2">
        <v>0.58160000000000001</v>
      </c>
      <c r="V36" s="2">
        <v>0.83</v>
      </c>
      <c r="W36" s="2">
        <v>0.68300000000000005</v>
      </c>
      <c r="X36" s="2">
        <v>5.3499999999999999E-2</v>
      </c>
      <c r="Y36" s="2">
        <v>0.2545</v>
      </c>
      <c r="Z36" s="2">
        <v>0.69189999999999996</v>
      </c>
      <c r="AA36" s="2">
        <v>0.75339999999999996</v>
      </c>
      <c r="AB36" s="2">
        <v>0.77259999999999995</v>
      </c>
      <c r="AC36" s="2">
        <v>0.80930000000000002</v>
      </c>
      <c r="AD36" s="2">
        <v>0.75509999999999999</v>
      </c>
      <c r="AE36" s="2">
        <v>0.73199999999999998</v>
      </c>
      <c r="AF36" s="2">
        <v>0.58199999999999996</v>
      </c>
      <c r="AG36" s="2">
        <v>0.98860000000000003</v>
      </c>
      <c r="AH36" s="2">
        <v>0.86050000000000004</v>
      </c>
      <c r="AI36" s="2">
        <v>0.85309999999999997</v>
      </c>
      <c r="AJ36" s="2">
        <v>0.85140000000000005</v>
      </c>
      <c r="AK36" s="2">
        <v>1</v>
      </c>
    </row>
    <row r="37" spans="1:49" x14ac:dyDescent="0.2">
      <c r="A37" s="2" t="s">
        <v>55</v>
      </c>
      <c r="B37" s="2" t="s">
        <v>36</v>
      </c>
      <c r="C37" s="5">
        <v>0.11773</v>
      </c>
      <c r="D37" s="5">
        <v>0.24313000000000001</v>
      </c>
      <c r="E37" s="2">
        <v>1.022E-2</v>
      </c>
      <c r="F37" s="2">
        <v>6.2170000000000003E-2</v>
      </c>
      <c r="G37" s="2">
        <v>-0.20105400000000001</v>
      </c>
      <c r="H37" s="2">
        <v>-0.20862</v>
      </c>
      <c r="I37" s="2">
        <v>0.2545</v>
      </c>
      <c r="J37" s="2">
        <v>0.14560000000000001</v>
      </c>
      <c r="K37" s="2">
        <v>0.15</v>
      </c>
      <c r="L37" s="2">
        <v>0.11700000000000001</v>
      </c>
      <c r="M37" s="2">
        <v>0.4849</v>
      </c>
      <c r="N37" s="2">
        <v>0.39650000000000002</v>
      </c>
      <c r="O37" s="2">
        <v>0.68730000000000002</v>
      </c>
      <c r="P37" s="2">
        <v>0.51929999999999998</v>
      </c>
      <c r="Q37" s="2">
        <v>-0.167688</v>
      </c>
      <c r="R37" s="2">
        <v>0.26950000000000002</v>
      </c>
      <c r="S37" s="2">
        <v>-0.11749999999999999</v>
      </c>
      <c r="T37" s="2">
        <v>0.29399999999999998</v>
      </c>
      <c r="U37" s="2">
        <v>0.63970000000000005</v>
      </c>
      <c r="V37" s="2">
        <v>0.79900000000000004</v>
      </c>
      <c r="W37" s="2">
        <v>0.58179999999999998</v>
      </c>
      <c r="X37" s="2">
        <v>6.8010000000000001E-2</v>
      </c>
      <c r="Y37" s="2">
        <v>0.23300000000000001</v>
      </c>
      <c r="Z37" s="2">
        <v>0.72099999999999997</v>
      </c>
      <c r="AA37" s="2">
        <v>0.6381</v>
      </c>
      <c r="AB37" s="2">
        <v>0.72270000000000001</v>
      </c>
      <c r="AC37" s="2">
        <v>0.73629999999999995</v>
      </c>
      <c r="AD37" s="2">
        <v>0.80510000000000004</v>
      </c>
      <c r="AE37" s="2">
        <v>0.70399999999999996</v>
      </c>
      <c r="AF37" s="2">
        <v>0.70979999999999999</v>
      </c>
      <c r="AG37" s="2">
        <v>0.90280000000000005</v>
      </c>
      <c r="AH37" s="2">
        <v>0.7</v>
      </c>
      <c r="AI37" s="2">
        <v>0.7228</v>
      </c>
      <c r="AJ37" s="2">
        <v>0.86799999999999999</v>
      </c>
      <c r="AK37" s="2">
        <v>0.88919999999999999</v>
      </c>
      <c r="AL37" s="2">
        <v>1</v>
      </c>
    </row>
    <row r="38" spans="1:49" x14ac:dyDescent="0.2">
      <c r="A38" s="2" t="s">
        <v>55</v>
      </c>
      <c r="B38" s="2" t="s">
        <v>37</v>
      </c>
      <c r="C38" s="5">
        <v>8.6699999999999999E-2</v>
      </c>
      <c r="D38" s="5">
        <v>0.22434000000000001</v>
      </c>
      <c r="E38" s="2">
        <v>6.8199999999999997E-2</v>
      </c>
      <c r="F38" s="2">
        <v>-9.7763499999999996E-3</v>
      </c>
      <c r="G38" s="2">
        <v>-0.29248800000000003</v>
      </c>
      <c r="H38" s="2">
        <v>-0.35850199999999999</v>
      </c>
      <c r="I38" s="2">
        <v>0.14249999999999999</v>
      </c>
      <c r="J38" s="2">
        <v>5.45E-2</v>
      </c>
      <c r="K38" s="2">
        <v>6.6170000000000007E-2</v>
      </c>
      <c r="L38" s="2">
        <v>0</v>
      </c>
      <c r="M38" s="2">
        <v>0.3629</v>
      </c>
      <c r="N38" s="2">
        <v>0.31</v>
      </c>
      <c r="O38" s="2">
        <v>0.8</v>
      </c>
      <c r="P38" s="2">
        <v>0.70250000000000001</v>
      </c>
      <c r="Q38" s="2">
        <v>-0.24979000000000001</v>
      </c>
      <c r="R38" s="2">
        <v>0.255</v>
      </c>
      <c r="S38" s="2">
        <v>-0.18123600000000001</v>
      </c>
      <c r="T38" s="2">
        <v>0.37040000000000001</v>
      </c>
      <c r="U38" s="2">
        <v>0.64229999999999998</v>
      </c>
      <c r="V38" s="2">
        <v>0.83089999999999997</v>
      </c>
      <c r="W38" s="2">
        <v>0.65</v>
      </c>
      <c r="X38" s="2">
        <v>2.0500000000000001E-2</v>
      </c>
      <c r="Y38" s="2">
        <v>0.21079999999999999</v>
      </c>
      <c r="Z38" s="2">
        <v>0.95625000000000004</v>
      </c>
      <c r="AA38" s="2">
        <v>0.85619999999999996</v>
      </c>
      <c r="AB38" s="2">
        <v>0.96330000000000005</v>
      </c>
      <c r="AC38" s="2">
        <v>1.0128999999999999</v>
      </c>
      <c r="AD38" s="2">
        <v>0.93700000000000006</v>
      </c>
      <c r="AE38" s="2">
        <v>0.90817000000000003</v>
      </c>
      <c r="AF38" s="2">
        <v>0.70520000000000005</v>
      </c>
      <c r="AG38" s="2">
        <v>0.84279999999999999</v>
      </c>
      <c r="AH38" s="2">
        <v>0.97070000000000001</v>
      </c>
      <c r="AI38" s="2">
        <v>0.90080000000000005</v>
      </c>
      <c r="AJ38" s="2">
        <v>0.92979999999999996</v>
      </c>
      <c r="AK38" s="2">
        <v>0.874</v>
      </c>
      <c r="AL38" s="2">
        <v>0.74399999999999999</v>
      </c>
      <c r="AM38" s="2">
        <v>1</v>
      </c>
    </row>
    <row r="39" spans="1:49" x14ac:dyDescent="0.2">
      <c r="A39" s="2" t="s">
        <v>56</v>
      </c>
      <c r="B39" s="2" t="s">
        <v>38</v>
      </c>
      <c r="C39" s="5">
        <v>0.1037</v>
      </c>
      <c r="D39" s="5">
        <v>0.24876000000000001</v>
      </c>
      <c r="E39" s="2">
        <v>6.2960000000000002E-2</v>
      </c>
      <c r="F39" s="2">
        <v>-1.9555400000000001E-2</v>
      </c>
      <c r="G39" s="2">
        <v>-0.27013100000000001</v>
      </c>
      <c r="H39" s="2">
        <v>-0.30527399999999999</v>
      </c>
      <c r="I39" s="2">
        <v>8.5699999999999998E-2</v>
      </c>
      <c r="J39" s="2">
        <v>3.014E-2</v>
      </c>
      <c r="K39" s="2">
        <v>2.69E-2</v>
      </c>
      <c r="L39" s="2">
        <v>-8.1606000000000005E-3</v>
      </c>
      <c r="M39" s="2">
        <v>0.34639999999999999</v>
      </c>
      <c r="N39" s="2">
        <v>0.22889999999999999</v>
      </c>
      <c r="O39" s="2">
        <v>0.65700000000000003</v>
      </c>
      <c r="P39" s="2">
        <v>0.46089999999999998</v>
      </c>
      <c r="Q39" s="2">
        <v>-0.220221</v>
      </c>
      <c r="R39" s="2">
        <v>0.192</v>
      </c>
      <c r="S39" s="2">
        <v>-0.16977500000000001</v>
      </c>
      <c r="T39" s="2">
        <v>0.252</v>
      </c>
      <c r="U39" s="2">
        <v>0.59140000000000004</v>
      </c>
      <c r="V39" s="2">
        <v>0.50170000000000003</v>
      </c>
      <c r="W39" s="2">
        <v>0.57179999999999997</v>
      </c>
      <c r="X39" s="2">
        <v>2.0930000000000001E-2</v>
      </c>
      <c r="Y39" s="2">
        <v>0.2</v>
      </c>
      <c r="Z39" s="2">
        <v>0.84930000000000005</v>
      </c>
      <c r="AA39" s="2">
        <v>0.80800000000000005</v>
      </c>
      <c r="AB39" s="2">
        <v>0.77</v>
      </c>
      <c r="AC39" s="2">
        <v>0.8</v>
      </c>
      <c r="AD39" s="2">
        <v>0.84770000000000001</v>
      </c>
      <c r="AE39" s="2">
        <v>0.74099999999999999</v>
      </c>
      <c r="AF39" s="2">
        <v>0.56499999999999995</v>
      </c>
      <c r="AG39" s="2">
        <v>0.68799999999999994</v>
      </c>
      <c r="AH39" s="2">
        <v>0.90900000000000003</v>
      </c>
      <c r="AI39" s="2">
        <v>0.85799999999999998</v>
      </c>
      <c r="AJ39" s="2">
        <v>0.72230000000000005</v>
      </c>
      <c r="AK39" s="2">
        <v>0.624</v>
      </c>
      <c r="AL39" s="2">
        <v>0.71099999999999997</v>
      </c>
      <c r="AM39" s="2">
        <v>0.96199999999999997</v>
      </c>
      <c r="AN39" s="2">
        <v>1</v>
      </c>
    </row>
    <row r="40" spans="1:49" x14ac:dyDescent="0.2">
      <c r="A40" s="2" t="s">
        <v>56</v>
      </c>
      <c r="B40" s="2" t="s">
        <v>39</v>
      </c>
      <c r="C40" s="5">
        <v>7.374E-2</v>
      </c>
      <c r="D40" s="5">
        <v>0.12928000000000001</v>
      </c>
      <c r="E40" s="2">
        <v>-9.9187000000000008E-3</v>
      </c>
      <c r="F40" s="2">
        <v>-3.05203E-2</v>
      </c>
      <c r="G40" s="2">
        <v>-3.8868E-2</v>
      </c>
      <c r="H40" s="2">
        <v>-6.1802999999999997E-2</v>
      </c>
      <c r="I40" s="2">
        <v>4.99E-2</v>
      </c>
      <c r="J40" s="2">
        <v>5.4300000000000001E-2</v>
      </c>
      <c r="K40" s="2">
        <v>0</v>
      </c>
      <c r="L40" s="2">
        <v>3.3890000000000003E-2</v>
      </c>
      <c r="M40" s="2">
        <v>9.851E-2</v>
      </c>
      <c r="N40" s="2">
        <v>0.10199999999999999</v>
      </c>
      <c r="O40" s="2">
        <v>0.2293</v>
      </c>
      <c r="P40" s="2">
        <v>0.16889999999999999</v>
      </c>
      <c r="Q40" s="2">
        <v>-1.9015000000000001E-2</v>
      </c>
      <c r="R40" s="2">
        <v>6.83E-2</v>
      </c>
      <c r="S40" s="2">
        <v>0</v>
      </c>
      <c r="T40" s="2">
        <v>9.7699999999999995E-2</v>
      </c>
      <c r="U40" s="2">
        <v>0.1726</v>
      </c>
      <c r="V40" s="2">
        <v>0.245</v>
      </c>
      <c r="W40" s="2">
        <v>0.13</v>
      </c>
      <c r="X40" s="2">
        <v>5.2789999999999997E-2</v>
      </c>
      <c r="Y40" s="2">
        <v>8.362E-2</v>
      </c>
      <c r="Z40" s="2">
        <v>0.312</v>
      </c>
      <c r="AA40" s="2">
        <v>0.26989999999999997</v>
      </c>
      <c r="AB40" s="2">
        <v>0.34899999999999998</v>
      </c>
      <c r="AC40" s="2">
        <v>0.34670000000000001</v>
      </c>
      <c r="AD40" s="2">
        <v>0.2782</v>
      </c>
      <c r="AE40" s="2">
        <v>0.22320000000000001</v>
      </c>
      <c r="AF40" s="2">
        <v>0.22500000000000001</v>
      </c>
      <c r="AG40" s="2">
        <v>0.159</v>
      </c>
      <c r="AH40" s="2">
        <v>0.2462</v>
      </c>
      <c r="AI40" s="2">
        <v>0.28399999999999997</v>
      </c>
      <c r="AJ40" s="2">
        <v>0.24030000000000001</v>
      </c>
      <c r="AK40" s="2">
        <v>0.22120000000000001</v>
      </c>
      <c r="AL40" s="2">
        <v>0.187</v>
      </c>
      <c r="AM40" s="2">
        <v>0.29830000000000001</v>
      </c>
      <c r="AN40" s="2">
        <v>0.28599999999999998</v>
      </c>
      <c r="AO40" s="2">
        <v>1</v>
      </c>
    </row>
    <row r="41" spans="1:49" x14ac:dyDescent="0.2">
      <c r="A41" s="2" t="s">
        <v>56</v>
      </c>
      <c r="B41" s="2" t="s">
        <v>40</v>
      </c>
      <c r="C41" s="5">
        <v>9.3710000000000002E-2</v>
      </c>
      <c r="D41" s="5">
        <v>0.17033000000000001</v>
      </c>
      <c r="E41" s="2">
        <v>-1.013E-2</v>
      </c>
      <c r="F41" s="2">
        <v>-3.0888700000000002E-2</v>
      </c>
      <c r="G41" s="2">
        <v>-3.5859599999999998E-2</v>
      </c>
      <c r="H41" s="2">
        <v>-7.3374099999999998E-2</v>
      </c>
      <c r="I41" s="2">
        <v>3.9980000000000002E-2</v>
      </c>
      <c r="J41" s="2">
        <v>4.7699999999999999E-2</v>
      </c>
      <c r="K41" s="2">
        <v>-1.0208800000000001E-2</v>
      </c>
      <c r="L41" s="2">
        <v>3.2620000000000003E-2</v>
      </c>
      <c r="M41" s="2">
        <v>0.1249</v>
      </c>
      <c r="N41" s="2">
        <v>9.2600000000000002E-2</v>
      </c>
      <c r="O41" s="2">
        <v>0.23</v>
      </c>
      <c r="P41" s="2">
        <v>0.1918</v>
      </c>
      <c r="Q41" s="2">
        <v>-2.0060999999999999E-2</v>
      </c>
      <c r="R41" s="2">
        <v>8.2699999999999996E-2</v>
      </c>
      <c r="S41" s="2">
        <v>0</v>
      </c>
      <c r="T41" s="2">
        <v>0.1</v>
      </c>
      <c r="U41" s="2">
        <v>0.22</v>
      </c>
      <c r="V41" s="2">
        <v>0.26250000000000001</v>
      </c>
      <c r="W41" s="2">
        <v>0.17560000000000001</v>
      </c>
      <c r="X41" s="2">
        <v>4.9860000000000002E-2</v>
      </c>
      <c r="Y41" s="2">
        <v>7.7799999999999994E-2</v>
      </c>
      <c r="Z41" s="2">
        <v>0.27460000000000001</v>
      </c>
      <c r="AA41" s="2">
        <v>0.32500000000000001</v>
      </c>
      <c r="AB41" s="2">
        <v>0.34470000000000001</v>
      </c>
      <c r="AC41" s="2">
        <v>0.40229999999999999</v>
      </c>
      <c r="AD41" s="2">
        <v>0.27700000000000002</v>
      </c>
      <c r="AE41" s="2">
        <v>0.26229999999999998</v>
      </c>
      <c r="AF41" s="2">
        <v>0.19520000000000001</v>
      </c>
      <c r="AG41" s="2">
        <v>0.21870000000000001</v>
      </c>
      <c r="AH41" s="2">
        <v>0.2661</v>
      </c>
      <c r="AI41" s="2">
        <v>0.26950000000000002</v>
      </c>
      <c r="AJ41" s="2">
        <v>0.31969999999999998</v>
      </c>
      <c r="AK41" s="2">
        <v>0.22919999999999999</v>
      </c>
      <c r="AL41" s="2">
        <v>0.221</v>
      </c>
      <c r="AM41" s="2">
        <v>0.35</v>
      </c>
      <c r="AN41" s="2">
        <v>0.28739999999999999</v>
      </c>
      <c r="AO41" s="2">
        <v>0.88700000000000001</v>
      </c>
      <c r="AP41" s="2">
        <v>1</v>
      </c>
    </row>
    <row r="42" spans="1:49" x14ac:dyDescent="0.2">
      <c r="A42" s="2" t="s">
        <v>56</v>
      </c>
      <c r="B42" s="2" t="s">
        <v>41</v>
      </c>
      <c r="C42" s="5">
        <v>7.7280000000000001E-2</v>
      </c>
      <c r="D42" s="5">
        <v>0.1779</v>
      </c>
      <c r="E42" s="2">
        <v>-2.0660000000000001E-2</v>
      </c>
      <c r="F42" s="2">
        <v>0</v>
      </c>
      <c r="G42" s="2">
        <v>-0.21973000000000001</v>
      </c>
      <c r="H42" s="2">
        <v>-0.17591000000000001</v>
      </c>
      <c r="I42" s="2">
        <v>-7.1489999999999998E-2</v>
      </c>
      <c r="J42" s="2">
        <v>-8.3301E-2</v>
      </c>
      <c r="K42" s="2">
        <v>-8.2977800000000004E-2</v>
      </c>
      <c r="L42" s="2">
        <v>-8.3427600000000005E-2</v>
      </c>
      <c r="M42" s="2">
        <v>5.4100000000000002E-2</v>
      </c>
      <c r="N42" s="2">
        <v>2.9520000000000001E-2</v>
      </c>
      <c r="O42" s="2">
        <v>0.25779999999999997</v>
      </c>
      <c r="P42" s="2">
        <v>0.2828</v>
      </c>
      <c r="Q42" s="2">
        <v>-0.16173999999999999</v>
      </c>
      <c r="R42" s="2">
        <v>-7.3788999999999993E-2</v>
      </c>
      <c r="S42" s="2">
        <v>-0.14401600000000001</v>
      </c>
      <c r="T42" s="2">
        <v>-4.3867999999999997E-2</v>
      </c>
      <c r="U42" s="2">
        <v>0.17929999999999999</v>
      </c>
      <c r="V42" s="2">
        <v>0.20649999999999999</v>
      </c>
      <c r="W42" s="2">
        <v>0.2056</v>
      </c>
      <c r="X42" s="2">
        <v>-3.8338999999999998E-2</v>
      </c>
      <c r="Y42" s="2">
        <v>7.3599999999999999E-2</v>
      </c>
      <c r="Z42" s="2">
        <v>0.38300000000000001</v>
      </c>
      <c r="AA42" s="2">
        <v>0.38700000000000001</v>
      </c>
      <c r="AB42" s="2">
        <v>0.39269999999999999</v>
      </c>
      <c r="AC42" s="2">
        <v>0.38590000000000002</v>
      </c>
      <c r="AD42" s="2">
        <v>0.39600000000000002</v>
      </c>
      <c r="AE42" s="2">
        <v>0.38</v>
      </c>
      <c r="AF42" s="2">
        <v>0.28499999999999998</v>
      </c>
      <c r="AG42" s="2">
        <v>0.2316</v>
      </c>
      <c r="AH42" s="2">
        <v>0.33500000000000002</v>
      </c>
      <c r="AI42" s="2">
        <v>0.53210000000000002</v>
      </c>
      <c r="AJ42" s="2">
        <v>0.37859999999999999</v>
      </c>
      <c r="AK42" s="2">
        <v>0.28499999999999998</v>
      </c>
      <c r="AL42" s="2">
        <v>0.26200000000000001</v>
      </c>
      <c r="AM42" s="2">
        <v>0.38279999999999997</v>
      </c>
      <c r="AN42" s="2">
        <v>0.36399999999999999</v>
      </c>
      <c r="AO42" s="2">
        <v>0.31</v>
      </c>
      <c r="AP42" s="2">
        <v>0.27</v>
      </c>
      <c r="AQ42" s="2">
        <v>1</v>
      </c>
    </row>
    <row r="43" spans="1:49" x14ac:dyDescent="0.2">
      <c r="A43" s="2" t="s">
        <v>56</v>
      </c>
      <c r="B43" s="2" t="s">
        <v>42</v>
      </c>
      <c r="C43" s="5">
        <v>7.6170000000000002E-2</v>
      </c>
      <c r="D43" s="5">
        <v>0.13156000000000001</v>
      </c>
      <c r="E43" s="2">
        <v>-1.02015E-2</v>
      </c>
      <c r="F43" s="2">
        <v>5.2089999999999997E-2</v>
      </c>
      <c r="G43" s="2">
        <v>-0.141294</v>
      </c>
      <c r="H43" s="2">
        <v>-0.13930100000000001</v>
      </c>
      <c r="I43" s="2">
        <v>-1.9910000000000001E-2</v>
      </c>
      <c r="J43" s="2">
        <v>-7.2301400000000002E-2</v>
      </c>
      <c r="K43" s="2">
        <v>-4.5363899999999999E-2</v>
      </c>
      <c r="L43" s="2">
        <v>-5.4806599999999997E-2</v>
      </c>
      <c r="M43" s="2">
        <v>3.7310000000000003E-2</v>
      </c>
      <c r="N43" s="2">
        <v>3.406E-2</v>
      </c>
      <c r="O43" s="2">
        <v>0.24329999999999999</v>
      </c>
      <c r="P43" s="2">
        <v>0.2041</v>
      </c>
      <c r="Q43" s="2">
        <v>-0.14114599999999999</v>
      </c>
      <c r="R43" s="2">
        <v>5.3100000000000001E-2</v>
      </c>
      <c r="S43" s="2">
        <v>-8.7906999999999999E-2</v>
      </c>
      <c r="T43" s="2">
        <v>7.775E-2</v>
      </c>
      <c r="U43" s="2">
        <v>0.1391</v>
      </c>
      <c r="V43" s="2">
        <v>0.28749999999999998</v>
      </c>
      <c r="W43" s="2">
        <v>0.10100000000000001</v>
      </c>
      <c r="X43" s="2">
        <v>-6.5903900000000001E-2</v>
      </c>
      <c r="Y43" s="2">
        <v>4.2540000000000001E-2</v>
      </c>
      <c r="Z43" s="2">
        <v>0.32140000000000002</v>
      </c>
      <c r="AA43" s="2">
        <v>0.35959999999999998</v>
      </c>
      <c r="AB43" s="2">
        <v>0.34420000000000001</v>
      </c>
      <c r="AC43" s="2">
        <v>0.3679</v>
      </c>
      <c r="AD43" s="2">
        <v>0.314</v>
      </c>
      <c r="AE43" s="2">
        <v>0.31209999999999999</v>
      </c>
      <c r="AF43" s="2">
        <v>0.25</v>
      </c>
      <c r="AG43" s="2">
        <v>0.312</v>
      </c>
      <c r="AH43" s="2">
        <v>0.28760000000000002</v>
      </c>
      <c r="AI43" s="2">
        <v>0.33529999999999999</v>
      </c>
      <c r="AJ43" s="2">
        <v>0.31719999999999998</v>
      </c>
      <c r="AK43" s="2">
        <v>0.4</v>
      </c>
      <c r="AL43" s="2">
        <v>0.35199999999999998</v>
      </c>
      <c r="AM43" s="2">
        <v>0.40699999999999997</v>
      </c>
      <c r="AN43" s="2">
        <v>0.28260000000000002</v>
      </c>
      <c r="AO43" s="2">
        <v>0.38900000000000001</v>
      </c>
      <c r="AP43" s="2">
        <v>0.39169999999999999</v>
      </c>
      <c r="AQ43" s="2">
        <v>0.20780000000000001</v>
      </c>
      <c r="AR43" s="2">
        <v>1</v>
      </c>
    </row>
    <row r="44" spans="1:49" x14ac:dyDescent="0.2">
      <c r="A44" s="2" t="s">
        <v>56</v>
      </c>
      <c r="B44" s="2" t="s">
        <v>43</v>
      </c>
      <c r="C44" s="5">
        <v>7.6380000000000003E-2</v>
      </c>
      <c r="D44" s="5">
        <v>0.19324</v>
      </c>
      <c r="E44" s="2">
        <v>-4.1654999999999998E-2</v>
      </c>
      <c r="F44" s="2">
        <v>-6.9608799999999998E-2</v>
      </c>
      <c r="G44" s="2">
        <v>9.9629999999999996E-3</v>
      </c>
      <c r="H44" s="2">
        <v>-2.5379800000000001E-2</v>
      </c>
      <c r="I44" s="2">
        <v>0.18740000000000001</v>
      </c>
      <c r="J44" s="2">
        <v>0.247</v>
      </c>
      <c r="K44" s="2">
        <v>7.102E-2</v>
      </c>
      <c r="L44" s="2">
        <v>0.2084</v>
      </c>
      <c r="M44" s="2">
        <v>0.48770000000000002</v>
      </c>
      <c r="N44" s="2">
        <v>0.40160000000000001</v>
      </c>
      <c r="O44" s="2">
        <v>0.60819999999999996</v>
      </c>
      <c r="P44" s="2">
        <v>0.50960000000000005</v>
      </c>
      <c r="Q44" s="2">
        <v>6.4250000000000002E-2</v>
      </c>
      <c r="R44" s="2">
        <v>0.28499999999999998</v>
      </c>
      <c r="S44" s="2">
        <v>9.8500000000000004E-2</v>
      </c>
      <c r="T44" s="2">
        <v>0.28399999999999997</v>
      </c>
      <c r="U44" s="2">
        <v>0.53469999999999995</v>
      </c>
      <c r="V44" s="2">
        <v>0.55400000000000005</v>
      </c>
      <c r="W44" s="2">
        <v>0.56359999999999999</v>
      </c>
      <c r="X44" s="2">
        <v>0.192</v>
      </c>
      <c r="Y44" s="2">
        <v>0.254</v>
      </c>
      <c r="Z44" s="2">
        <v>0.64300000000000002</v>
      </c>
      <c r="AA44" s="2">
        <v>0.82730000000000004</v>
      </c>
      <c r="AB44" s="2">
        <v>0.69320000000000004</v>
      </c>
      <c r="AC44" s="2">
        <v>0.81589999999999996</v>
      </c>
      <c r="AD44" s="2">
        <v>0.63700000000000001</v>
      </c>
      <c r="AE44" s="2">
        <v>0.54600000000000004</v>
      </c>
      <c r="AF44" s="2">
        <v>0.58879999999999999</v>
      </c>
      <c r="AG44" s="2">
        <v>0.4753</v>
      </c>
      <c r="AH44" s="2">
        <v>0.55500000000000005</v>
      </c>
      <c r="AI44" s="2">
        <v>0.65769999999999995</v>
      </c>
      <c r="AJ44" s="2">
        <v>0.73640000000000005</v>
      </c>
      <c r="AK44" s="2">
        <v>0.6583</v>
      </c>
      <c r="AL44" s="2">
        <v>0.58299999999999996</v>
      </c>
      <c r="AM44" s="2">
        <v>0.7056</v>
      </c>
      <c r="AN44" s="2">
        <v>0.63749999999999996</v>
      </c>
      <c r="AO44" s="2">
        <v>0.378</v>
      </c>
      <c r="AP44" s="2">
        <v>0.42780000000000001</v>
      </c>
      <c r="AQ44" s="2">
        <v>0.30399999999999999</v>
      </c>
      <c r="AR44" s="2">
        <v>0.33439999999999998</v>
      </c>
      <c r="AS44" s="2">
        <v>1</v>
      </c>
    </row>
    <row r="45" spans="1:49" x14ac:dyDescent="0.2">
      <c r="A45" s="2" t="s">
        <v>56</v>
      </c>
      <c r="B45" s="2" t="s">
        <v>44</v>
      </c>
      <c r="C45" s="5">
        <v>8.7440000000000004E-2</v>
      </c>
      <c r="D45" s="5">
        <v>0.14562</v>
      </c>
      <c r="E45" s="2">
        <v>8.4500000000000006E-2</v>
      </c>
      <c r="F45" s="2">
        <v>-9.9663300000000007E-3</v>
      </c>
      <c r="G45" s="2">
        <v>-9.0650999999999995E-2</v>
      </c>
      <c r="H45" s="2">
        <v>-0.112804</v>
      </c>
      <c r="I45" s="2">
        <v>3.3860000000000001E-2</v>
      </c>
      <c r="J45" s="2">
        <v>0</v>
      </c>
      <c r="K45" s="2">
        <v>-1.7848800000000001E-2</v>
      </c>
      <c r="L45" s="2">
        <v>-1.9906E-2</v>
      </c>
      <c r="M45" s="2">
        <v>8.2100000000000006E-2</v>
      </c>
      <c r="N45" s="2">
        <v>5.9769999999999997E-2</v>
      </c>
      <c r="O45" s="2">
        <v>0.2069</v>
      </c>
      <c r="P45" s="2">
        <v>0.19600000000000001</v>
      </c>
      <c r="Q45" s="2">
        <v>-8.8935200000000006E-2</v>
      </c>
      <c r="R45" s="2">
        <v>5.6899999999999999E-2</v>
      </c>
      <c r="S45" s="2">
        <v>-8.0837000000000006E-2</v>
      </c>
      <c r="T45" s="2">
        <v>6.6210000000000005E-2</v>
      </c>
      <c r="U45" s="2">
        <v>0.13800000000000001</v>
      </c>
      <c r="V45" s="2">
        <v>0.23499999999999999</v>
      </c>
      <c r="W45" s="2">
        <v>0.1507</v>
      </c>
      <c r="X45" s="2">
        <v>0</v>
      </c>
      <c r="Y45" s="2">
        <v>8.6929999999999993E-2</v>
      </c>
      <c r="Z45" s="2">
        <v>0.28399999999999997</v>
      </c>
      <c r="AA45" s="2">
        <v>0.3</v>
      </c>
      <c r="AB45" s="2">
        <v>0.28499999999999998</v>
      </c>
      <c r="AC45" s="2">
        <v>0.29299999999999998</v>
      </c>
      <c r="AD45" s="2">
        <v>0.28660000000000002</v>
      </c>
      <c r="AE45" s="2">
        <v>0.26050000000000001</v>
      </c>
      <c r="AF45" s="2">
        <v>0.17799999999999999</v>
      </c>
      <c r="AG45" s="2">
        <v>0.19139999999999999</v>
      </c>
      <c r="AH45" s="2">
        <v>0.23780000000000001</v>
      </c>
      <c r="AI45" s="2">
        <v>0.28000000000000003</v>
      </c>
      <c r="AJ45" s="2">
        <v>0.28199999999999997</v>
      </c>
      <c r="AK45" s="2">
        <v>0.21540000000000001</v>
      </c>
      <c r="AL45" s="2">
        <v>0.20399999999999999</v>
      </c>
      <c r="AM45" s="2">
        <v>0.28689999999999999</v>
      </c>
      <c r="AN45" s="2">
        <v>0.24099999999999999</v>
      </c>
      <c r="AO45" s="2">
        <v>0.27</v>
      </c>
      <c r="AP45" s="2">
        <v>0.25359999999999999</v>
      </c>
      <c r="AQ45" s="2">
        <v>0.14979999999999999</v>
      </c>
      <c r="AR45" s="2">
        <v>0.18210000000000001</v>
      </c>
      <c r="AS45" s="2">
        <v>0.24490000000000001</v>
      </c>
      <c r="AT45" s="2">
        <v>1</v>
      </c>
    </row>
    <row r="46" spans="1:49" x14ac:dyDescent="0.2">
      <c r="A46" s="2" t="s">
        <v>56</v>
      </c>
      <c r="B46" s="2" t="s">
        <v>45</v>
      </c>
      <c r="C46" s="5">
        <v>4.8309999999999999E-2</v>
      </c>
      <c r="D46" s="5">
        <v>7.6490000000000002E-2</v>
      </c>
      <c r="E46" s="2">
        <v>-6.4751600000000006E-2</v>
      </c>
      <c r="F46" s="2">
        <v>-4.4088000000000002E-2</v>
      </c>
      <c r="G46" s="2">
        <v>0.502</v>
      </c>
      <c r="H46" s="2">
        <v>0.44600000000000001</v>
      </c>
      <c r="I46" s="2">
        <v>0.64449999999999996</v>
      </c>
      <c r="J46" s="2">
        <v>0.73829999999999996</v>
      </c>
      <c r="K46" s="2">
        <v>0.57099999999999995</v>
      </c>
      <c r="L46" s="2">
        <v>0.87060000000000004</v>
      </c>
      <c r="M46" s="2">
        <v>0.97</v>
      </c>
      <c r="N46" s="2">
        <v>0.97899999999999998</v>
      </c>
      <c r="O46" s="2">
        <v>0.42530000000000001</v>
      </c>
      <c r="P46" s="2">
        <v>0.28399999999999997</v>
      </c>
      <c r="Q46" s="2">
        <v>0.5413</v>
      </c>
      <c r="R46" s="2">
        <v>0.49059999999999998</v>
      </c>
      <c r="S46" s="2">
        <v>0.5</v>
      </c>
      <c r="T46" s="2">
        <v>0.4173</v>
      </c>
      <c r="U46" s="2">
        <v>0.60509999999999997</v>
      </c>
      <c r="V46" s="2">
        <v>0.40329999999999999</v>
      </c>
      <c r="W46" s="2">
        <v>0.7036</v>
      </c>
      <c r="X46" s="2">
        <v>0.51759999999999995</v>
      </c>
      <c r="Y46" s="2">
        <v>0.42299999999999999</v>
      </c>
      <c r="Z46" s="2">
        <v>9.9489999999999995E-2</v>
      </c>
      <c r="AA46" s="2">
        <v>0.1128</v>
      </c>
      <c r="AB46" s="2">
        <v>2.6849999999999999E-2</v>
      </c>
      <c r="AC46" s="2">
        <v>6.9000000000000006E-2</v>
      </c>
      <c r="AD46" s="2">
        <v>0.1144</v>
      </c>
      <c r="AE46" s="2">
        <v>0.1487</v>
      </c>
      <c r="AF46" s="2">
        <v>0.19259999999999999</v>
      </c>
      <c r="AG46" s="2">
        <v>0.24249999999999999</v>
      </c>
      <c r="AH46" s="2">
        <v>0.20760000000000001</v>
      </c>
      <c r="AI46" s="2">
        <v>0.13639999999999999</v>
      </c>
      <c r="AJ46" s="2">
        <v>0.20019999999999999</v>
      </c>
      <c r="AK46" s="2">
        <v>0.25</v>
      </c>
      <c r="AL46" s="2">
        <v>0.27700000000000002</v>
      </c>
      <c r="AM46" s="2">
        <v>0.15959999999999999</v>
      </c>
      <c r="AN46" s="2">
        <v>0.1391</v>
      </c>
      <c r="AO46" s="2">
        <v>3.0360000000000002E-2</v>
      </c>
      <c r="AP46" s="2">
        <v>2.75E-2</v>
      </c>
      <c r="AQ46" s="2">
        <v>-4.2669400000000003E-2</v>
      </c>
      <c r="AR46" s="2">
        <v>-4.8733699999999998E-2</v>
      </c>
      <c r="AS46" s="2">
        <v>0.27529999999999999</v>
      </c>
      <c r="AT46" s="2">
        <v>1.8100000000000002E-2</v>
      </c>
      <c r="AU46" s="2">
        <v>1</v>
      </c>
    </row>
    <row r="47" spans="1:49" x14ac:dyDescent="0.2">
      <c r="A47" s="2" t="s">
        <v>56</v>
      </c>
      <c r="B47" s="2" t="s">
        <v>46</v>
      </c>
      <c r="C47" s="5">
        <v>4.061E-2</v>
      </c>
      <c r="D47" s="5">
        <v>7.8170000000000003E-2</v>
      </c>
      <c r="E47" s="2">
        <v>0.22</v>
      </c>
      <c r="F47" s="2">
        <v>7.8299999999999995E-2</v>
      </c>
      <c r="G47" s="2">
        <v>-0.44186999999999999</v>
      </c>
      <c r="H47" s="2">
        <v>-0.43269400000000002</v>
      </c>
      <c r="I47" s="2">
        <v>7.0499999999999993E-2</v>
      </c>
      <c r="J47" s="2">
        <v>-0.114707</v>
      </c>
      <c r="K47" s="2">
        <v>-6.0539299999999997E-2</v>
      </c>
      <c r="L47" s="2">
        <v>-0.11785900000000001</v>
      </c>
      <c r="M47" s="2">
        <v>0.21</v>
      </c>
      <c r="N47" s="2">
        <v>0.16</v>
      </c>
      <c r="O47" s="2">
        <v>0.6</v>
      </c>
      <c r="P47" s="2">
        <v>0.59389999999999998</v>
      </c>
      <c r="Q47" s="2">
        <v>-0.33729399999999998</v>
      </c>
      <c r="R47" s="2">
        <v>-4.7846699999999999E-2</v>
      </c>
      <c r="S47" s="2">
        <v>-0.28982400000000003</v>
      </c>
      <c r="T47" s="2">
        <v>1.8350000000000002E-2</v>
      </c>
      <c r="U47" s="2">
        <v>0.33189999999999997</v>
      </c>
      <c r="V47" s="2">
        <v>0.374</v>
      </c>
      <c r="W47" s="2">
        <v>0.39100000000000001</v>
      </c>
      <c r="X47" s="2">
        <v>-6.2909400000000004E-2</v>
      </c>
      <c r="Y47" s="2">
        <v>0.43480000000000002</v>
      </c>
      <c r="Z47" s="2">
        <v>0.75019999999999998</v>
      </c>
      <c r="AA47" s="2">
        <v>0.65659999999999996</v>
      </c>
      <c r="AB47" s="2">
        <v>0.60909999999999997</v>
      </c>
      <c r="AC47" s="2">
        <v>0.54090000000000005</v>
      </c>
      <c r="AD47" s="2">
        <v>0.66320000000000001</v>
      </c>
      <c r="AE47" s="2">
        <v>0.5806</v>
      </c>
      <c r="AF47" s="2">
        <v>0.59599999999999997</v>
      </c>
      <c r="AG47" s="2">
        <v>0.72799999999999998</v>
      </c>
      <c r="AH47" s="2">
        <v>0.72619999999999996</v>
      </c>
      <c r="AI47" s="2">
        <v>0.78800000000000003</v>
      </c>
      <c r="AJ47" s="2">
        <v>0.75</v>
      </c>
      <c r="AK47" s="2">
        <v>0.63429999999999997</v>
      </c>
      <c r="AL47" s="2">
        <v>0.66900000000000004</v>
      </c>
      <c r="AM47" s="2">
        <v>0.75729999999999997</v>
      </c>
      <c r="AN47" s="2">
        <v>0.65400000000000003</v>
      </c>
      <c r="AO47" s="2">
        <v>0.1308</v>
      </c>
      <c r="AP47" s="2">
        <v>0.13289999999999999</v>
      </c>
      <c r="AQ47" s="2">
        <v>0.28460000000000002</v>
      </c>
      <c r="AR47" s="2">
        <v>0.28079999999999999</v>
      </c>
      <c r="AS47" s="2">
        <v>0.36580000000000001</v>
      </c>
      <c r="AT47" s="2">
        <v>0.18</v>
      </c>
      <c r="AU47" s="2">
        <v>0.15620000000000001</v>
      </c>
      <c r="AV47" s="2">
        <v>1</v>
      </c>
    </row>
    <row r="48" spans="1:49" x14ac:dyDescent="0.2">
      <c r="A48" s="2" t="s">
        <v>56</v>
      </c>
      <c r="B48" s="2" t="s">
        <v>47</v>
      </c>
      <c r="C48" s="5">
        <v>5.8099999999999999E-2</v>
      </c>
      <c r="D48" s="5">
        <v>0.11304</v>
      </c>
      <c r="E48" s="2">
        <v>0.25159999999999999</v>
      </c>
      <c r="F48" s="2">
        <v>0</v>
      </c>
      <c r="G48" s="2">
        <v>-0.47312300000000002</v>
      </c>
      <c r="H48" s="2">
        <v>-0.48025499999999999</v>
      </c>
      <c r="I48" s="2">
        <v>6.9040000000000004E-2</v>
      </c>
      <c r="J48" s="2">
        <v>-9.3709000000000001E-2</v>
      </c>
      <c r="K48" s="2">
        <v>-3.8292E-2</v>
      </c>
      <c r="L48" s="2">
        <v>-0.15113199999999999</v>
      </c>
      <c r="M48" s="2">
        <v>0.27600000000000002</v>
      </c>
      <c r="N48" s="2">
        <v>0.224</v>
      </c>
      <c r="O48" s="2">
        <v>0.83299999999999996</v>
      </c>
      <c r="P48" s="2">
        <v>0.7</v>
      </c>
      <c r="Q48" s="2">
        <v>-0.423064</v>
      </c>
      <c r="R48" s="2">
        <v>4.3099999999999999E-2</v>
      </c>
      <c r="S48" s="2">
        <v>-0.33854000000000001</v>
      </c>
      <c r="T48" s="2">
        <v>0.1497</v>
      </c>
      <c r="U48" s="2">
        <v>0.53190000000000004</v>
      </c>
      <c r="V48" s="2">
        <v>0.54620000000000002</v>
      </c>
      <c r="W48" s="2">
        <v>0.65</v>
      </c>
      <c r="X48" s="2">
        <v>-4.4935900000000001E-2</v>
      </c>
      <c r="Y48" s="2">
        <v>0.3679</v>
      </c>
      <c r="Z48" s="2">
        <v>0.72099999999999997</v>
      </c>
      <c r="AA48" s="2">
        <v>0.84350000000000003</v>
      </c>
      <c r="AB48" s="2">
        <v>0.74539999999999995</v>
      </c>
      <c r="AC48" s="2">
        <v>0.76290000000000002</v>
      </c>
      <c r="AD48" s="2">
        <v>0.81579999999999997</v>
      </c>
      <c r="AE48" s="2">
        <v>0.81850000000000001</v>
      </c>
      <c r="AF48" s="2">
        <v>0.65969999999999995</v>
      </c>
      <c r="AG48" s="2">
        <v>0.74399999999999999</v>
      </c>
      <c r="AH48" s="2">
        <v>0.93600000000000005</v>
      </c>
      <c r="AI48" s="2">
        <v>0.86660000000000004</v>
      </c>
      <c r="AJ48" s="2">
        <v>0.81779999999999997</v>
      </c>
      <c r="AK48" s="2">
        <v>0.87660000000000005</v>
      </c>
      <c r="AL48" s="2">
        <v>0.67630000000000001</v>
      </c>
      <c r="AM48" s="2">
        <v>0.80489999999999995</v>
      </c>
      <c r="AN48" s="2">
        <v>0.69069999999999998</v>
      </c>
      <c r="AO48" s="2">
        <v>0.19189999999999999</v>
      </c>
      <c r="AP48" s="2">
        <v>0.22789999999999999</v>
      </c>
      <c r="AQ48" s="2">
        <v>0.39</v>
      </c>
      <c r="AR48" s="2">
        <v>0.24959999999999999</v>
      </c>
      <c r="AS48" s="2">
        <v>0.50480000000000003</v>
      </c>
      <c r="AT48" s="2">
        <v>0.2465</v>
      </c>
      <c r="AU48" s="2">
        <v>0.1651</v>
      </c>
      <c r="AV48" s="2">
        <v>0.91320000000000001</v>
      </c>
      <c r="AW48" s="2">
        <v>1</v>
      </c>
    </row>
    <row r="49" spans="1:55" x14ac:dyDescent="0.2">
      <c r="A49" s="2" t="s">
        <v>56</v>
      </c>
      <c r="B49" s="2" t="s">
        <v>48</v>
      </c>
      <c r="C49" s="5">
        <v>6.0019999999999997E-2</v>
      </c>
      <c r="D49" s="5">
        <v>0.11994</v>
      </c>
      <c r="E49" s="2">
        <v>0.13100000000000001</v>
      </c>
      <c r="F49" s="2">
        <v>9.9869999999999994E-3</v>
      </c>
      <c r="G49" s="2">
        <v>-0.418244</v>
      </c>
      <c r="H49" s="2">
        <v>-0.49032100000000001</v>
      </c>
      <c r="I49" s="2">
        <v>9.4890000000000002E-2</v>
      </c>
      <c r="J49" s="2">
        <v>-7.5311799999999998E-2</v>
      </c>
      <c r="K49" s="2">
        <v>0</v>
      </c>
      <c r="L49" s="2">
        <v>-0.14437800000000001</v>
      </c>
      <c r="M49" s="2">
        <v>0.29649999999999999</v>
      </c>
      <c r="N49" s="2">
        <v>0.21890000000000001</v>
      </c>
      <c r="O49" s="2">
        <v>0.83189999999999997</v>
      </c>
      <c r="P49" s="2">
        <v>0.64500000000000002</v>
      </c>
      <c r="Q49" s="2">
        <v>-0.38290000000000002</v>
      </c>
      <c r="R49" s="2">
        <v>0.1178</v>
      </c>
      <c r="S49" s="2">
        <v>-0.30904900000000002</v>
      </c>
      <c r="T49" s="2">
        <v>0.21299999999999999</v>
      </c>
      <c r="U49" s="2">
        <v>0.60489999999999999</v>
      </c>
      <c r="V49" s="2">
        <v>0.66410000000000002</v>
      </c>
      <c r="W49" s="2">
        <v>0.69089999999999996</v>
      </c>
      <c r="X49" s="2">
        <v>-6.3193799999999994E-2</v>
      </c>
      <c r="Y49" s="2">
        <v>0.32100000000000001</v>
      </c>
      <c r="Z49" s="2">
        <v>0.86270000000000002</v>
      </c>
      <c r="AA49" s="2">
        <v>0.79310000000000003</v>
      </c>
      <c r="AB49" s="2">
        <v>0.92679999999999996</v>
      </c>
      <c r="AC49" s="2">
        <v>0.82769999999999999</v>
      </c>
      <c r="AD49" s="2">
        <v>0.92059999999999997</v>
      </c>
      <c r="AE49" s="2">
        <v>0.75729999999999997</v>
      </c>
      <c r="AF49" s="2">
        <v>0.77</v>
      </c>
      <c r="AG49" s="2">
        <v>0.81100000000000005</v>
      </c>
      <c r="AH49" s="2">
        <v>0.82240000000000002</v>
      </c>
      <c r="AI49" s="2">
        <v>0.8</v>
      </c>
      <c r="AJ49" s="2">
        <v>0.98499999999999999</v>
      </c>
      <c r="AK49" s="2">
        <v>0.86750000000000005</v>
      </c>
      <c r="AL49" s="2">
        <v>1.014</v>
      </c>
      <c r="AM49" s="2">
        <v>0.93020000000000003</v>
      </c>
      <c r="AN49" s="2">
        <v>0.879</v>
      </c>
      <c r="AO49" s="2">
        <v>0.21099999999999999</v>
      </c>
      <c r="AP49" s="2">
        <v>0.25390000000000001</v>
      </c>
      <c r="AQ49" s="2">
        <v>0.3579</v>
      </c>
      <c r="AR49" s="2">
        <v>0.36849999999999999</v>
      </c>
      <c r="AS49" s="2">
        <v>0.62470000000000003</v>
      </c>
      <c r="AT49" s="2">
        <v>0.25480000000000003</v>
      </c>
      <c r="AU49" s="2">
        <v>0.14399999999999999</v>
      </c>
      <c r="AV49" s="2">
        <v>0.75349999999999995</v>
      </c>
      <c r="AW49" s="2">
        <v>0.94920000000000004</v>
      </c>
      <c r="AX49" s="2">
        <v>1</v>
      </c>
    </row>
    <row r="50" spans="1:55" x14ac:dyDescent="0.2">
      <c r="A50" s="2" t="s">
        <v>56</v>
      </c>
      <c r="B50" s="2" t="s">
        <v>49</v>
      </c>
      <c r="C50" s="5">
        <v>5.7630000000000001E-2</v>
      </c>
      <c r="D50" s="5">
        <v>8.9300000000000004E-2</v>
      </c>
      <c r="E50" s="2">
        <v>0.24859999999999999</v>
      </c>
      <c r="F50" s="2">
        <v>-1.074E-2</v>
      </c>
      <c r="G50" s="2">
        <v>-0.366645</v>
      </c>
      <c r="H50" s="2">
        <v>-0.37295699999999998</v>
      </c>
      <c r="I50" s="2">
        <v>0.16259999999999999</v>
      </c>
      <c r="J50" s="2">
        <v>1.9599999999999999E-2</v>
      </c>
      <c r="K50" s="2">
        <v>2.8289999999999999E-2</v>
      </c>
      <c r="L50" s="2">
        <v>-4.52491E-2</v>
      </c>
      <c r="M50" s="2">
        <v>0.41599999999999998</v>
      </c>
      <c r="N50" s="2">
        <v>0.33</v>
      </c>
      <c r="O50" s="2">
        <v>0.8669</v>
      </c>
      <c r="P50" s="2">
        <v>0.82099999999999995</v>
      </c>
      <c r="Q50" s="2">
        <v>-0.36951200000000001</v>
      </c>
      <c r="R50" s="2">
        <v>1.9300000000000001E-2</v>
      </c>
      <c r="S50" s="2">
        <v>-0.28805500000000001</v>
      </c>
      <c r="T50" s="2">
        <v>9.0999999999999998E-2</v>
      </c>
      <c r="U50" s="2">
        <v>0.62809999999999999</v>
      </c>
      <c r="V50" s="2">
        <v>0.59</v>
      </c>
      <c r="W50" s="2">
        <v>0.75319999999999998</v>
      </c>
      <c r="X50" s="2">
        <v>7.3940000000000006E-2</v>
      </c>
      <c r="Y50" s="2">
        <v>0.5171</v>
      </c>
      <c r="Z50" s="2">
        <v>0.68</v>
      </c>
      <c r="AA50" s="2">
        <v>0.81579999999999997</v>
      </c>
      <c r="AB50" s="2">
        <v>0.59499999999999997</v>
      </c>
      <c r="AC50" s="2">
        <v>0.71479999999999999</v>
      </c>
      <c r="AD50" s="2">
        <v>0.71250000000000002</v>
      </c>
      <c r="AE50" s="2">
        <v>0.82299999999999995</v>
      </c>
      <c r="AF50" s="2">
        <v>0.69240000000000002</v>
      </c>
      <c r="AG50" s="2">
        <v>0.66669999999999996</v>
      </c>
      <c r="AH50" s="2">
        <v>0.76</v>
      </c>
      <c r="AI50" s="2">
        <v>0.66349999999999998</v>
      </c>
      <c r="AJ50" s="2">
        <v>0.83830000000000005</v>
      </c>
      <c r="AK50" s="2">
        <v>0.78900000000000003</v>
      </c>
      <c r="AL50" s="2">
        <v>0.77690000000000003</v>
      </c>
      <c r="AM50" s="2">
        <v>0.78400000000000003</v>
      </c>
      <c r="AN50" s="2">
        <v>0.63600000000000001</v>
      </c>
      <c r="AO50" s="2">
        <v>0.15770000000000001</v>
      </c>
      <c r="AP50" s="2">
        <v>0.19600000000000001</v>
      </c>
      <c r="AQ50" s="2">
        <v>0.28589999999999999</v>
      </c>
      <c r="AR50" s="2">
        <v>0.22140000000000001</v>
      </c>
      <c r="AS50" s="2">
        <v>0.49540000000000001</v>
      </c>
      <c r="AT50" s="2">
        <v>0.21410000000000001</v>
      </c>
      <c r="AU50" s="2">
        <v>0.31869999999999998</v>
      </c>
      <c r="AV50" s="2">
        <v>0.87250000000000005</v>
      </c>
      <c r="AW50" s="2">
        <v>0.95</v>
      </c>
      <c r="AX50" s="2">
        <v>0.92</v>
      </c>
      <c r="AY50" s="2">
        <v>1</v>
      </c>
    </row>
    <row r="51" spans="1:55" x14ac:dyDescent="0.2">
      <c r="A51" s="2" t="s">
        <v>56</v>
      </c>
      <c r="B51" s="2" t="s">
        <v>50</v>
      </c>
      <c r="C51" s="5">
        <v>5.0979999999999998E-2</v>
      </c>
      <c r="D51" s="5">
        <v>9.4159999999999994E-2</v>
      </c>
      <c r="E51" s="2">
        <v>-0.11456</v>
      </c>
      <c r="F51" s="2">
        <v>0.16</v>
      </c>
      <c r="G51" s="2">
        <v>6.7360000000000003E-2</v>
      </c>
      <c r="H51" s="2">
        <v>6.0130000000000003E-2</v>
      </c>
      <c r="I51" s="2">
        <v>0.25059999999999999</v>
      </c>
      <c r="J51" s="2">
        <v>0.1704</v>
      </c>
      <c r="K51" s="2">
        <v>0.25679999999999997</v>
      </c>
      <c r="L51" s="2">
        <v>0.18390000000000001</v>
      </c>
      <c r="M51" s="2">
        <v>0.26679999999999998</v>
      </c>
      <c r="N51" s="2">
        <v>0.19600000000000001</v>
      </c>
      <c r="O51" s="2">
        <v>0.17</v>
      </c>
      <c r="P51" s="2">
        <v>3.2500000000000001E-2</v>
      </c>
      <c r="Q51" s="2">
        <v>0.12889999999999999</v>
      </c>
      <c r="R51" s="2">
        <v>0.26800000000000002</v>
      </c>
      <c r="S51" s="2">
        <v>0.1502</v>
      </c>
      <c r="T51" s="2">
        <v>0.33700000000000002</v>
      </c>
      <c r="U51" s="2">
        <v>0.21340000000000001</v>
      </c>
      <c r="V51" s="2">
        <v>0.34110000000000001</v>
      </c>
      <c r="W51" s="2">
        <v>0.191</v>
      </c>
      <c r="X51" s="2">
        <v>9.7040000000000001E-2</v>
      </c>
      <c r="Y51" s="2">
        <v>0.153</v>
      </c>
      <c r="Z51" s="2">
        <v>0.20630000000000001</v>
      </c>
      <c r="AA51" s="2">
        <v>0.1807</v>
      </c>
      <c r="AB51" s="2">
        <v>0.10539999999999999</v>
      </c>
      <c r="AC51" s="2">
        <v>0.16839999999999999</v>
      </c>
      <c r="AD51" s="2">
        <v>0.23419999999999999</v>
      </c>
      <c r="AE51" s="2">
        <v>0.27689999999999998</v>
      </c>
      <c r="AF51" s="2">
        <v>0.2301</v>
      </c>
      <c r="AG51" s="2">
        <v>0.25929999999999997</v>
      </c>
      <c r="AH51" s="2">
        <v>0.29199999999999998</v>
      </c>
      <c r="AI51" s="2">
        <v>0.23150000000000001</v>
      </c>
      <c r="AJ51" s="2">
        <v>0.31709999999999999</v>
      </c>
      <c r="AK51" s="2">
        <v>0.3392</v>
      </c>
      <c r="AL51" s="2">
        <v>0.37719999999999998</v>
      </c>
      <c r="AM51" s="2">
        <v>0.36549999999999999</v>
      </c>
      <c r="AN51" s="2">
        <v>0.25</v>
      </c>
      <c r="AO51" s="2">
        <v>3.5000000000000003E-2</v>
      </c>
      <c r="AP51" s="2">
        <v>4.4630000000000003E-2</v>
      </c>
      <c r="AQ51" s="2">
        <v>8.1119999999999998E-2</v>
      </c>
      <c r="AR51" s="2">
        <v>0.1346</v>
      </c>
      <c r="AS51" s="2">
        <v>0.11700000000000001</v>
      </c>
      <c r="AT51" s="2">
        <v>4.8000000000000001E-2</v>
      </c>
      <c r="AU51" s="2">
        <v>0.19</v>
      </c>
      <c r="AV51" s="2">
        <v>0.51480000000000004</v>
      </c>
      <c r="AW51" s="2">
        <v>0.35199999999999998</v>
      </c>
      <c r="AX51" s="2">
        <v>0.3906</v>
      </c>
      <c r="AY51" s="2">
        <v>0.3276</v>
      </c>
      <c r="AZ51" s="2">
        <v>1</v>
      </c>
    </row>
    <row r="52" spans="1:55" x14ac:dyDescent="0.2">
      <c r="A52" s="2" t="s">
        <v>56</v>
      </c>
      <c r="B52" s="2" t="s">
        <v>51</v>
      </c>
      <c r="C52" s="5">
        <v>8.3040000000000003E-2</v>
      </c>
      <c r="D52" s="5">
        <v>0.13761999999999999</v>
      </c>
      <c r="E52" s="2">
        <v>-5.1941899999999999E-2</v>
      </c>
      <c r="F52" s="2">
        <v>-7.6628399999999999E-2</v>
      </c>
      <c r="G52" s="2">
        <v>0.32469999999999999</v>
      </c>
      <c r="H52" s="2">
        <v>0.31900000000000001</v>
      </c>
      <c r="I52" s="2">
        <v>0.62</v>
      </c>
      <c r="J52" s="2">
        <v>0.74890000000000001</v>
      </c>
      <c r="K52" s="2">
        <v>0.55669999999999997</v>
      </c>
      <c r="L52" s="2">
        <v>0.73099999999999998</v>
      </c>
      <c r="M52" s="2">
        <v>0.95479999999999998</v>
      </c>
      <c r="N52" s="2">
        <v>0.79090000000000005</v>
      </c>
      <c r="O52" s="2">
        <v>0.60270000000000001</v>
      </c>
      <c r="P52" s="2">
        <v>0.53879999999999995</v>
      </c>
      <c r="Q52" s="2">
        <v>0.31359999999999999</v>
      </c>
      <c r="R52" s="2">
        <v>0.43709999999999999</v>
      </c>
      <c r="S52" s="2">
        <v>0.38059999999999999</v>
      </c>
      <c r="T52" s="2">
        <v>0.46350000000000002</v>
      </c>
      <c r="U52" s="2">
        <v>0.8075</v>
      </c>
      <c r="V52" s="2">
        <v>0.65810000000000002</v>
      </c>
      <c r="W52" s="2">
        <v>0.88900000000000001</v>
      </c>
      <c r="X52" s="2">
        <v>0.58099999999999996</v>
      </c>
      <c r="Y52" s="2">
        <v>0.46029999999999999</v>
      </c>
      <c r="Z52" s="2">
        <v>0.33910000000000001</v>
      </c>
      <c r="AA52" s="2">
        <v>0.31359999999999999</v>
      </c>
      <c r="AB52" s="2">
        <v>0.27</v>
      </c>
      <c r="AC52" s="2">
        <v>0.29959999999999998</v>
      </c>
      <c r="AD52" s="2">
        <v>0.3523</v>
      </c>
      <c r="AE52" s="2">
        <v>0.3871</v>
      </c>
      <c r="AF52" s="2">
        <v>0.42599999999999999</v>
      </c>
      <c r="AG52" s="2">
        <v>0.47860000000000003</v>
      </c>
      <c r="AH52" s="2">
        <v>0.48680000000000001</v>
      </c>
      <c r="AI52" s="2">
        <v>0.37309999999999999</v>
      </c>
      <c r="AJ52" s="2">
        <v>0.45369999999999999</v>
      </c>
      <c r="AK52" s="2">
        <v>0.48089999999999999</v>
      </c>
      <c r="AL52" s="2">
        <v>0.48520000000000002</v>
      </c>
      <c r="AM52" s="2">
        <v>0.4526</v>
      </c>
      <c r="AN52" s="2">
        <v>0.37409999999999999</v>
      </c>
      <c r="AO52" s="2">
        <v>0.1169</v>
      </c>
      <c r="AP52" s="2">
        <v>0.13</v>
      </c>
      <c r="AQ52" s="2">
        <v>8.0119999999999997E-2</v>
      </c>
      <c r="AR52" s="2">
        <v>6.336E-2</v>
      </c>
      <c r="AS52" s="2">
        <v>0.44450000000000001</v>
      </c>
      <c r="AT52" s="2">
        <v>9.7500000000000003E-2</v>
      </c>
      <c r="AU52" s="2">
        <v>0.99029999999999996</v>
      </c>
      <c r="AV52" s="2">
        <v>0.29799999999999999</v>
      </c>
      <c r="AW52" s="2">
        <v>0.4052</v>
      </c>
      <c r="AX52" s="2">
        <v>0.35070000000000001</v>
      </c>
      <c r="AY52" s="2">
        <v>0.62050000000000005</v>
      </c>
      <c r="AZ52" s="2">
        <v>0.2225</v>
      </c>
      <c r="BA52" s="2">
        <v>1</v>
      </c>
    </row>
    <row r="53" spans="1:55" x14ac:dyDescent="0.2">
      <c r="A53" s="2" t="s">
        <v>56</v>
      </c>
      <c r="B53" s="2" t="s">
        <v>52</v>
      </c>
      <c r="C53" s="5">
        <v>4.9950000000000001E-2</v>
      </c>
      <c r="D53" s="5">
        <v>0.23909</v>
      </c>
      <c r="E53" s="2">
        <v>0.27300000000000002</v>
      </c>
      <c r="F53" s="2">
        <v>9.06E-2</v>
      </c>
      <c r="G53" s="2">
        <v>-0.15890299999999999</v>
      </c>
      <c r="H53" s="2">
        <v>-0.24141000000000001</v>
      </c>
      <c r="I53" s="2">
        <v>0.23219999999999999</v>
      </c>
      <c r="J53" s="2">
        <v>6.8669999999999995E-2</v>
      </c>
      <c r="K53" s="2">
        <v>0.17730000000000001</v>
      </c>
      <c r="L53" s="2">
        <v>-1.12707E-2</v>
      </c>
      <c r="M53" s="2">
        <v>0.248</v>
      </c>
      <c r="N53" s="2">
        <v>0.16639999999999999</v>
      </c>
      <c r="O53" s="2">
        <v>0.45800000000000002</v>
      </c>
      <c r="P53" s="2">
        <v>0.31369999999999998</v>
      </c>
      <c r="Q53" s="2">
        <v>-0.22642999999999999</v>
      </c>
      <c r="R53" s="2">
        <v>0.39610000000000001</v>
      </c>
      <c r="S53" s="2">
        <v>-0.254776</v>
      </c>
      <c r="T53" s="2">
        <v>0.44600000000000001</v>
      </c>
      <c r="U53" s="2">
        <v>0.44700000000000001</v>
      </c>
      <c r="V53" s="2">
        <v>0.54400000000000004</v>
      </c>
      <c r="W53" s="2">
        <v>0.47260000000000002</v>
      </c>
      <c r="X53" s="2">
        <v>-8.7988300000000005E-2</v>
      </c>
      <c r="Y53" s="2">
        <v>0.14199999999999999</v>
      </c>
      <c r="Z53" s="2">
        <v>0.4118</v>
      </c>
      <c r="AA53" s="2">
        <v>0.44979999999999998</v>
      </c>
      <c r="AB53" s="2">
        <v>0.32500000000000001</v>
      </c>
      <c r="AC53" s="2">
        <v>0.46779999999999999</v>
      </c>
      <c r="AD53" s="2">
        <v>0.51800000000000002</v>
      </c>
      <c r="AE53" s="2">
        <v>0.49</v>
      </c>
      <c r="AF53" s="2">
        <v>0.3473</v>
      </c>
      <c r="AG53" s="2">
        <v>0.50819999999999999</v>
      </c>
      <c r="AH53" s="2">
        <v>0.63690000000000002</v>
      </c>
      <c r="AI53" s="2">
        <v>0.34720000000000001</v>
      </c>
      <c r="AJ53" s="2">
        <v>0.628</v>
      </c>
      <c r="AK53" s="2">
        <v>0.70909999999999995</v>
      </c>
      <c r="AL53" s="2">
        <v>0.51419999999999999</v>
      </c>
      <c r="AM53" s="2">
        <v>0.62290000000000001</v>
      </c>
      <c r="AN53" s="2">
        <v>0.47289999999999999</v>
      </c>
      <c r="AO53" s="2">
        <v>9.2999999999999999E-2</v>
      </c>
      <c r="AP53" s="2">
        <v>9.5500000000000002E-2</v>
      </c>
      <c r="AQ53" s="2">
        <v>0.10100000000000001</v>
      </c>
      <c r="AR53" s="2">
        <v>0.1968</v>
      </c>
      <c r="AS53" s="2">
        <v>0.2545</v>
      </c>
      <c r="AT53" s="2">
        <v>0.16900000000000001</v>
      </c>
      <c r="AU53" s="2">
        <v>0.151</v>
      </c>
      <c r="AV53" s="2">
        <v>0.50060000000000004</v>
      </c>
      <c r="AW53" s="2">
        <v>0.64910000000000001</v>
      </c>
      <c r="AX53" s="2">
        <v>0.61219999999999997</v>
      </c>
      <c r="AY53" s="2">
        <v>0.54430000000000001</v>
      </c>
      <c r="AZ53" s="2">
        <v>0.44429999999999997</v>
      </c>
      <c r="BA53" s="2">
        <v>0.30530000000000002</v>
      </c>
      <c r="BB53" s="2">
        <v>1</v>
      </c>
    </row>
    <row r="54" spans="1:55" x14ac:dyDescent="0.2">
      <c r="A54" s="2" t="s">
        <v>56</v>
      </c>
      <c r="B54" s="2" t="s">
        <v>53</v>
      </c>
      <c r="C54" s="5">
        <v>5.4120000000000001E-2</v>
      </c>
      <c r="D54" s="5">
        <v>0.22441</v>
      </c>
      <c r="E54" s="2">
        <v>2.1000000000000001E-2</v>
      </c>
      <c r="F54" s="2">
        <v>6.2059999999999997E-2</v>
      </c>
      <c r="G54" s="2">
        <v>0.27700000000000002</v>
      </c>
      <c r="H54" s="2">
        <v>0.2</v>
      </c>
      <c r="I54" s="2">
        <v>0.39750000000000002</v>
      </c>
      <c r="J54" s="2">
        <v>0.3886</v>
      </c>
      <c r="K54" s="2">
        <v>0.39389999999999997</v>
      </c>
      <c r="L54" s="2">
        <v>0.28589999999999999</v>
      </c>
      <c r="M54" s="2">
        <v>0.3846</v>
      </c>
      <c r="N54" s="2">
        <v>0.2757</v>
      </c>
      <c r="O54" s="2">
        <v>0.109</v>
      </c>
      <c r="P54" s="2">
        <v>-0.12905900000000001</v>
      </c>
      <c r="Q54" s="2">
        <v>0.20399999999999999</v>
      </c>
      <c r="R54" s="2">
        <v>0.51690000000000003</v>
      </c>
      <c r="S54" s="2">
        <v>0.185</v>
      </c>
      <c r="T54" s="2">
        <v>0.57999999999999996</v>
      </c>
      <c r="U54" s="2">
        <v>0.33</v>
      </c>
      <c r="V54" s="2">
        <v>0.38969999999999999</v>
      </c>
      <c r="W54" s="2">
        <v>0.34489999999999998</v>
      </c>
      <c r="X54" s="2">
        <v>0.25490000000000002</v>
      </c>
      <c r="Y54" s="2">
        <v>7.2599999999999998E-2</v>
      </c>
      <c r="Z54" s="2">
        <v>-1.0900399999999999E-2</v>
      </c>
      <c r="AA54" s="2">
        <v>1.83E-2</v>
      </c>
      <c r="AB54" s="2">
        <v>-1.02743E-2</v>
      </c>
      <c r="AC54" s="2">
        <v>-8.9719299999999995E-3</v>
      </c>
      <c r="AD54" s="2">
        <v>1.1310000000000001E-2</v>
      </c>
      <c r="AE54" s="2">
        <v>5.0540000000000002E-2</v>
      </c>
      <c r="AF54" s="2">
        <v>-3.3397400000000001E-2</v>
      </c>
      <c r="AG54" s="2">
        <v>0.17510000000000001</v>
      </c>
      <c r="AH54" s="2">
        <v>0.10730000000000001</v>
      </c>
      <c r="AI54" s="2">
        <v>-0.13994999999999999</v>
      </c>
      <c r="AJ54" s="2">
        <v>7.5889999999999999E-2</v>
      </c>
      <c r="AK54" s="2">
        <v>0.2311</v>
      </c>
      <c r="AL54" s="2">
        <v>0.20630000000000001</v>
      </c>
      <c r="AM54" s="2">
        <v>9.3179999999999999E-2</v>
      </c>
      <c r="AN54" s="2">
        <v>3.7999999999999999E-2</v>
      </c>
      <c r="AO54" s="2">
        <v>0</v>
      </c>
      <c r="AP54" s="2">
        <v>0</v>
      </c>
      <c r="AQ54" s="2">
        <v>-0.104965</v>
      </c>
      <c r="AR54" s="2">
        <v>0</v>
      </c>
      <c r="AS54" s="2">
        <v>4.9700000000000001E-2</v>
      </c>
      <c r="AT54" s="2">
        <v>0</v>
      </c>
      <c r="AU54" s="2">
        <v>0.32250000000000001</v>
      </c>
      <c r="AV54" s="2">
        <v>9.5600000000000004E-2</v>
      </c>
      <c r="AW54" s="2">
        <v>8.3919999999999995E-2</v>
      </c>
      <c r="AX54" s="2">
        <v>0.14929999999999999</v>
      </c>
      <c r="AY54" s="2">
        <v>8.899E-2</v>
      </c>
      <c r="AZ54" s="2">
        <v>0.46939999999999998</v>
      </c>
      <c r="BA54" s="2">
        <v>0.3256</v>
      </c>
      <c r="BB54" s="2">
        <v>0.4163</v>
      </c>
      <c r="BC54" s="2">
        <v>1</v>
      </c>
    </row>
    <row r="55" spans="1:5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3C4A-3DD1-4194-A750-59FA71E1428F}">
  <sheetPr codeName="Sheet7">
    <tabColor rgb="FF06005A"/>
  </sheetPr>
  <dimension ref="A1:BH53"/>
  <sheetViews>
    <sheetView workbookViewId="0"/>
  </sheetViews>
  <sheetFormatPr baseColWidth="10" defaultColWidth="0" defaultRowHeight="18" zeroHeight="1" x14ac:dyDescent="0.2"/>
  <cols>
    <col min="1" max="1" width="48.1640625" style="2" bestFit="1" customWidth="1"/>
    <col min="2" max="2" width="54" style="2" bestFit="1" customWidth="1"/>
    <col min="3" max="3" width="63.5" style="2" bestFit="1" customWidth="1"/>
    <col min="4" max="4" width="21" style="2" bestFit="1" customWidth="1"/>
    <col min="5" max="5" width="17" style="2" bestFit="1" customWidth="1"/>
    <col min="6" max="6" width="15.5" style="2" bestFit="1" customWidth="1"/>
    <col min="7" max="7" width="27.33203125" style="2" bestFit="1" customWidth="1"/>
    <col min="8" max="8" width="24.5" style="2" bestFit="1" customWidth="1"/>
    <col min="9" max="9" width="27" style="2" bestFit="1" customWidth="1"/>
    <col min="10" max="10" width="26.83203125" style="3" bestFit="1" customWidth="1"/>
    <col min="11" max="11" width="16.6640625" style="3" bestFit="1" customWidth="1"/>
    <col min="12" max="12" width="37.1640625" style="2" bestFit="1" customWidth="1"/>
    <col min="13" max="13" width="36.33203125" style="2" bestFit="1" customWidth="1"/>
    <col min="14" max="14" width="20.5" style="2" bestFit="1" customWidth="1"/>
    <col min="15" max="15" width="19.1640625" style="2" bestFit="1" customWidth="1"/>
    <col min="16" max="16" width="17.1640625" style="2" bestFit="1" customWidth="1"/>
    <col min="17" max="17" width="22.6640625" style="2" bestFit="1" customWidth="1"/>
    <col min="18" max="18" width="32.83203125" style="2" bestFit="1" customWidth="1"/>
    <col min="19" max="19" width="23.83203125" style="2" bestFit="1" customWidth="1"/>
    <col min="20" max="20" width="35.83203125" style="2" bestFit="1" customWidth="1"/>
    <col min="21" max="21" width="51.5" style="2" bestFit="1" customWidth="1"/>
    <col min="22" max="22" width="42.5" style="2" bestFit="1" customWidth="1"/>
    <col min="23" max="23" width="14.1640625" style="2" bestFit="1" customWidth="1"/>
    <col min="24" max="24" width="18" style="2" bestFit="1" customWidth="1"/>
    <col min="25" max="25" width="15.5" style="2" bestFit="1" customWidth="1"/>
    <col min="26" max="26" width="36.5" style="2" bestFit="1" customWidth="1"/>
    <col min="27" max="27" width="33.5" style="2" bestFit="1" customWidth="1"/>
    <col min="28" max="28" width="24.83203125" style="2" bestFit="1" customWidth="1"/>
    <col min="29" max="29" width="18.5" style="2" bestFit="1" customWidth="1"/>
    <col min="30" max="30" width="20.6640625" style="2" bestFit="1" customWidth="1"/>
    <col min="31" max="31" width="30.33203125" style="2" bestFit="1" customWidth="1"/>
    <col min="32" max="32" width="28.1640625" style="2" bestFit="1" customWidth="1"/>
    <col min="33" max="33" width="29.6640625" style="2" bestFit="1" customWidth="1"/>
    <col min="34" max="34" width="41.6640625" style="2" bestFit="1" customWidth="1"/>
    <col min="35" max="35" width="41.5" style="2" bestFit="1" customWidth="1"/>
    <col min="36" max="36" width="54" style="2" bestFit="1" customWidth="1"/>
    <col min="37" max="37" width="20" style="2" bestFit="1" customWidth="1"/>
    <col min="38" max="38" width="17.1640625" style="2" bestFit="1" customWidth="1"/>
    <col min="39" max="39" width="36.1640625" style="2" bestFit="1" customWidth="1"/>
    <col min="40" max="40" width="35.1640625" style="2" bestFit="1" customWidth="1"/>
    <col min="41" max="41" width="27.5" style="2" bestFit="1" customWidth="1"/>
    <col min="42" max="42" width="37.1640625" style="2" bestFit="1" customWidth="1"/>
    <col min="43" max="43" width="40.83203125" style="2" bestFit="1" customWidth="1"/>
    <col min="44" max="44" width="16.83203125" style="2" bestFit="1" customWidth="1"/>
    <col min="45" max="45" width="39.5" style="2" bestFit="1" customWidth="1"/>
    <col min="46" max="46" width="27.1640625" style="2" bestFit="1" customWidth="1"/>
    <col min="47" max="47" width="34.5" style="2" bestFit="1" customWidth="1"/>
    <col min="48" max="48" width="17.33203125" style="2" bestFit="1" customWidth="1"/>
    <col min="49" max="51" width="15.5" style="2" bestFit="1" customWidth="1"/>
    <col min="52" max="52" width="22.83203125" style="2" bestFit="1" customWidth="1"/>
    <col min="53" max="53" width="24.83203125" style="2" bestFit="1" customWidth="1"/>
    <col min="54" max="54" width="25.6640625" style="2" bestFit="1" customWidth="1"/>
    <col min="55" max="55" width="6.5" style="2" customWidth="1"/>
    <col min="56" max="60" width="6.5" style="2" hidden="1" customWidth="1"/>
    <col min="61" max="61" width="8.6640625" style="2" hidden="1" customWidth="1"/>
    <col min="62" max="16384" width="8.6640625" style="2" hidden="1"/>
  </cols>
  <sheetData>
    <row r="1" spans="1:54" x14ac:dyDescent="0.2">
      <c r="A1" s="1" t="s">
        <v>0</v>
      </c>
    </row>
    <row r="2" spans="1:54" x14ac:dyDescent="0.2"/>
    <row r="3" spans="1:54" x14ac:dyDescent="0.2">
      <c r="B3" s="2" t="s">
        <v>57</v>
      </c>
      <c r="C3" s="2" t="s">
        <v>58</v>
      </c>
      <c r="D3" s="3" t="s">
        <v>1</v>
      </c>
      <c r="E3" s="4" t="s">
        <v>2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52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106</v>
      </c>
    </row>
    <row r="4" spans="1:54" x14ac:dyDescent="0.2">
      <c r="A4" s="2" t="s">
        <v>107</v>
      </c>
      <c r="B4" s="2" t="s">
        <v>59</v>
      </c>
      <c r="C4" s="2" t="s">
        <v>108</v>
      </c>
      <c r="D4" s="6">
        <v>8.1500000000000003E-2</v>
      </c>
      <c r="E4" s="6">
        <v>0.18290000000000001</v>
      </c>
      <c r="F4" s="2">
        <v>1</v>
      </c>
      <c r="G4" s="2">
        <v>1</v>
      </c>
      <c r="H4" s="2">
        <v>0.95709999999999995</v>
      </c>
      <c r="I4" s="2">
        <v>1</v>
      </c>
      <c r="J4" s="2">
        <v>0.94840000000000002</v>
      </c>
      <c r="K4" s="2">
        <v>0.82279999999999998</v>
      </c>
      <c r="L4" s="2">
        <v>0.90849999999999997</v>
      </c>
      <c r="M4" s="2">
        <v>0.81920000000000004</v>
      </c>
      <c r="N4" s="2">
        <v>0.73</v>
      </c>
      <c r="O4" s="2">
        <v>-4.8703700000000003E-2</v>
      </c>
      <c r="P4" s="2">
        <v>-0.33311099999999999</v>
      </c>
      <c r="Q4" s="2">
        <v>-0.120244</v>
      </c>
      <c r="R4" s="2">
        <v>-0.321384</v>
      </c>
      <c r="S4" s="2">
        <v>-0.30409700000000001</v>
      </c>
      <c r="T4" s="2">
        <v>0.24010000000000001</v>
      </c>
      <c r="U4" s="2">
        <v>0.20499999999999999</v>
      </c>
      <c r="V4" s="2">
        <v>0.20680000000000001</v>
      </c>
      <c r="W4" s="2">
        <v>6.5600000000000006E-2</v>
      </c>
      <c r="X4" s="2">
        <v>-0.13107099999999999</v>
      </c>
      <c r="Y4" s="2">
        <v>-0.13868800000000001</v>
      </c>
      <c r="Z4" s="2">
        <v>0.311</v>
      </c>
      <c r="AA4" s="2">
        <v>-4.3618900000000002E-2</v>
      </c>
      <c r="AB4" s="2">
        <v>-0.109219</v>
      </c>
      <c r="AC4" s="2">
        <v>0.60650000000000004</v>
      </c>
      <c r="AD4" s="2">
        <v>0.56759999999999999</v>
      </c>
      <c r="AE4" s="2">
        <v>0.23400000000000001</v>
      </c>
      <c r="AF4" s="2">
        <v>0.14560000000000001</v>
      </c>
      <c r="AG4" s="2">
        <v>0.47199999999999998</v>
      </c>
      <c r="AH4" s="2">
        <v>0.53490000000000004</v>
      </c>
      <c r="AI4" s="2">
        <v>0.63549999999999995</v>
      </c>
      <c r="AJ4" s="2">
        <v>0.59199999999999997</v>
      </c>
      <c r="AK4" s="2">
        <v>0.77810000000000001</v>
      </c>
      <c r="AL4" s="2">
        <v>0.79300000000000004</v>
      </c>
      <c r="AM4" s="2">
        <v>0.88180000000000003</v>
      </c>
      <c r="AN4" s="2">
        <v>0.74080000000000001</v>
      </c>
      <c r="AO4" s="2">
        <v>0.222</v>
      </c>
      <c r="AP4" s="2">
        <v>0.64319999999999999</v>
      </c>
      <c r="AQ4" s="2">
        <v>-0.105901</v>
      </c>
      <c r="AR4" s="2">
        <v>0.40339999999999998</v>
      </c>
      <c r="AS4" s="2">
        <v>0.78029999999999999</v>
      </c>
      <c r="AT4" s="2">
        <v>0.46760000000000002</v>
      </c>
      <c r="AU4" s="2">
        <v>9.8199999999999996E-2</v>
      </c>
      <c r="AV4" s="2">
        <v>0.38429999999999997</v>
      </c>
      <c r="AW4" s="2">
        <v>0.33400000000000002</v>
      </c>
      <c r="AX4" s="2">
        <v>0.64459999999999995</v>
      </c>
      <c r="AY4" s="2">
        <v>0.88280000000000003</v>
      </c>
      <c r="AZ4" s="2">
        <v>0.9</v>
      </c>
      <c r="BA4" s="2">
        <v>0.65259999999999996</v>
      </c>
      <c r="BB4" s="2">
        <v>0.47220000000000001</v>
      </c>
    </row>
    <row r="5" spans="1:54" x14ac:dyDescent="0.2">
      <c r="A5" s="2" t="s">
        <v>107</v>
      </c>
      <c r="B5" s="2" t="s">
        <v>60</v>
      </c>
      <c r="C5" s="2" t="s">
        <v>109</v>
      </c>
      <c r="D5" s="6">
        <v>7.4999999999999997E-2</v>
      </c>
      <c r="E5" s="6">
        <v>0.19500000000000001</v>
      </c>
      <c r="F5" s="2">
        <v>1</v>
      </c>
      <c r="G5" s="2">
        <v>1</v>
      </c>
      <c r="H5" s="2">
        <v>0.98485999999999996</v>
      </c>
      <c r="I5" s="2">
        <v>0.81679999999999997</v>
      </c>
      <c r="J5" s="2">
        <v>0.7883</v>
      </c>
      <c r="K5" s="2">
        <v>1.095</v>
      </c>
      <c r="L5" s="2">
        <v>0.87050000000000005</v>
      </c>
      <c r="M5" s="2">
        <v>0.84</v>
      </c>
      <c r="N5" s="2">
        <v>0.86980000000000002</v>
      </c>
      <c r="O5" s="2">
        <v>-4.2232100000000002E-2</v>
      </c>
      <c r="P5" s="2">
        <v>-0.337003</v>
      </c>
      <c r="Q5" s="2">
        <v>-0.10426199999999999</v>
      </c>
      <c r="R5" s="2">
        <v>-0.29977100000000001</v>
      </c>
      <c r="S5" s="2">
        <v>-0.29097200000000001</v>
      </c>
      <c r="T5" s="2">
        <v>0.23400000000000001</v>
      </c>
      <c r="U5" s="2">
        <v>0.22</v>
      </c>
      <c r="V5" s="2">
        <v>0.2001</v>
      </c>
      <c r="W5" s="2">
        <v>7.3160000000000003E-2</v>
      </c>
      <c r="X5" s="2">
        <v>-0.132468</v>
      </c>
      <c r="Y5" s="2">
        <v>-0.13094800000000001</v>
      </c>
      <c r="Z5" s="2">
        <v>0.40229999999999999</v>
      </c>
      <c r="AA5" s="2">
        <v>-3.1826E-2</v>
      </c>
      <c r="AB5" s="2">
        <v>-0.14423</v>
      </c>
      <c r="AC5" s="2">
        <v>0.76349999999999996</v>
      </c>
      <c r="AD5" s="2">
        <v>0.46560000000000001</v>
      </c>
      <c r="AE5" s="2">
        <v>0.25600000000000001</v>
      </c>
      <c r="AF5" s="2">
        <v>0.17199999999999999</v>
      </c>
      <c r="AG5" s="2">
        <v>0.48949999999999999</v>
      </c>
      <c r="AH5" s="2">
        <v>0.57830000000000004</v>
      </c>
      <c r="AI5" s="2">
        <v>0.50949999999999995</v>
      </c>
      <c r="AJ5" s="2">
        <v>0.60199999999999998</v>
      </c>
      <c r="AK5" s="2">
        <v>0.72230000000000005</v>
      </c>
      <c r="AL5" s="2">
        <v>0.81799999999999995</v>
      </c>
      <c r="AM5" s="2">
        <v>0.83169999999999999</v>
      </c>
      <c r="AN5" s="2">
        <v>0.78059999999999996</v>
      </c>
      <c r="AO5" s="2">
        <v>0.24759999999999999</v>
      </c>
      <c r="AP5" s="2">
        <v>0.71099999999999997</v>
      </c>
      <c r="AQ5" s="2">
        <v>-9.0995500000000007E-2</v>
      </c>
      <c r="AR5" s="2">
        <v>0.38300000000000001</v>
      </c>
      <c r="AS5" s="2">
        <v>0.79390000000000005</v>
      </c>
      <c r="AT5" s="2">
        <v>0.43440000000000001</v>
      </c>
      <c r="AU5" s="2">
        <v>0.10100000000000001</v>
      </c>
      <c r="AV5" s="2">
        <v>0.42230000000000001</v>
      </c>
      <c r="AW5" s="2">
        <v>0.3301</v>
      </c>
      <c r="AX5" s="2">
        <v>0.67930000000000001</v>
      </c>
      <c r="AY5" s="2">
        <v>0.7782</v>
      </c>
      <c r="AZ5" s="2">
        <v>0.91859999999999997</v>
      </c>
      <c r="BA5" s="2">
        <v>0.75900000000000001</v>
      </c>
      <c r="BB5" s="2">
        <v>0.47610000000000002</v>
      </c>
    </row>
    <row r="6" spans="1:54" x14ac:dyDescent="0.2">
      <c r="A6" s="2" t="s">
        <v>107</v>
      </c>
      <c r="B6" s="2" t="s">
        <v>61</v>
      </c>
      <c r="C6" s="2" t="s">
        <v>110</v>
      </c>
      <c r="D6" s="6">
        <v>9.5200000000000007E-2</v>
      </c>
      <c r="E6" s="6">
        <v>0.23719999999999999</v>
      </c>
      <c r="F6" s="2">
        <v>0.95709999999999995</v>
      </c>
      <c r="G6" s="2">
        <v>0.98485999999999996</v>
      </c>
      <c r="H6" s="2">
        <v>1</v>
      </c>
      <c r="I6" s="2">
        <v>1.1000000000000001</v>
      </c>
      <c r="J6" s="2">
        <v>0.86650000000000005</v>
      </c>
      <c r="K6" s="2">
        <v>1.052</v>
      </c>
      <c r="L6" s="2">
        <v>0.98119999999999996</v>
      </c>
      <c r="M6" s="2">
        <v>0.76800000000000002</v>
      </c>
      <c r="N6" s="2">
        <v>0.81950000000000001</v>
      </c>
      <c r="O6" s="2">
        <v>-1.7590700000000001E-2</v>
      </c>
      <c r="P6" s="2">
        <v>-0.31034499999999998</v>
      </c>
      <c r="Q6" s="2">
        <v>-0.10038</v>
      </c>
      <c r="R6" s="2">
        <v>-0.35981000000000002</v>
      </c>
      <c r="S6" s="2">
        <v>-0.31239</v>
      </c>
      <c r="T6" s="2">
        <v>0.27839999999999998</v>
      </c>
      <c r="U6" s="2">
        <v>0.255</v>
      </c>
      <c r="V6" s="2">
        <v>0.26</v>
      </c>
      <c r="W6" s="2">
        <v>0.11310000000000001</v>
      </c>
      <c r="X6" s="2">
        <v>-0.10102</v>
      </c>
      <c r="Y6" s="2">
        <v>-0.106042</v>
      </c>
      <c r="Z6" s="2">
        <v>0.43459999999999999</v>
      </c>
      <c r="AA6" s="2">
        <v>0</v>
      </c>
      <c r="AB6" s="2">
        <v>-0.10730000000000001</v>
      </c>
      <c r="AC6" s="2">
        <v>0.75609999999999999</v>
      </c>
      <c r="AD6" s="2">
        <v>0.57399999999999995</v>
      </c>
      <c r="AE6" s="2">
        <v>0.26190000000000002</v>
      </c>
      <c r="AF6" s="2">
        <v>0.187</v>
      </c>
      <c r="AG6" s="2">
        <v>0.46250000000000002</v>
      </c>
      <c r="AH6" s="2">
        <v>0.56740000000000002</v>
      </c>
      <c r="AI6" s="2">
        <v>0.53410000000000002</v>
      </c>
      <c r="AJ6" s="2">
        <v>0.61429999999999996</v>
      </c>
      <c r="AK6" s="2">
        <v>0.70789999999999997</v>
      </c>
      <c r="AL6" s="2">
        <v>0.85099999999999998</v>
      </c>
      <c r="AM6" s="2">
        <v>0.90259999999999996</v>
      </c>
      <c r="AN6" s="2">
        <v>0.80279999999999996</v>
      </c>
      <c r="AO6" s="2">
        <v>0.2177</v>
      </c>
      <c r="AP6" s="2">
        <v>0.73</v>
      </c>
      <c r="AQ6" s="2">
        <v>-7.7300499999999994E-2</v>
      </c>
      <c r="AR6" s="2">
        <v>0.47439999999999999</v>
      </c>
      <c r="AS6" s="2">
        <v>0.67330000000000001</v>
      </c>
      <c r="AT6" s="2">
        <v>0.46</v>
      </c>
      <c r="AU6" s="2">
        <v>9.1200000000000003E-2</v>
      </c>
      <c r="AV6" s="2">
        <v>0.36849999999999999</v>
      </c>
      <c r="AW6" s="2">
        <v>0.28999999999999998</v>
      </c>
      <c r="AX6" s="2">
        <v>0.71589999999999998</v>
      </c>
      <c r="AY6" s="2">
        <v>0.93600000000000005</v>
      </c>
      <c r="AZ6" s="2">
        <v>0.79379999999999995</v>
      </c>
      <c r="BA6" s="2">
        <v>0.7268</v>
      </c>
      <c r="BB6" s="2">
        <v>0.50960000000000005</v>
      </c>
    </row>
    <row r="7" spans="1:54" x14ac:dyDescent="0.2">
      <c r="A7" s="2" t="s">
        <v>107</v>
      </c>
      <c r="B7" s="2" t="s">
        <v>62</v>
      </c>
      <c r="C7" s="2" t="s">
        <v>111</v>
      </c>
      <c r="D7" s="6">
        <v>9.5200000000000007E-2</v>
      </c>
      <c r="E7" s="6">
        <v>0.24279999999999999</v>
      </c>
      <c r="F7" s="2">
        <v>1</v>
      </c>
      <c r="G7" s="2">
        <v>0.81679999999999997</v>
      </c>
      <c r="H7" s="2">
        <v>1.1000000000000001</v>
      </c>
      <c r="I7" s="2">
        <v>1</v>
      </c>
      <c r="J7" s="2">
        <v>1.0832999999999999</v>
      </c>
      <c r="K7" s="2">
        <v>0.76100000000000001</v>
      </c>
      <c r="L7" s="2">
        <v>0.73040000000000005</v>
      </c>
      <c r="M7" s="2">
        <v>0.68640000000000001</v>
      </c>
      <c r="N7" s="2">
        <v>0.64949999999999997</v>
      </c>
      <c r="O7" s="2">
        <v>-9.1040899999999994E-2</v>
      </c>
      <c r="P7" s="2">
        <v>-0.32229000000000002</v>
      </c>
      <c r="Q7" s="2">
        <v>-0.10861999999999999</v>
      </c>
      <c r="R7" s="2">
        <v>-0.33195799999999998</v>
      </c>
      <c r="S7" s="2">
        <v>-0.32940000000000003</v>
      </c>
      <c r="T7" s="2">
        <v>0.19589999999999999</v>
      </c>
      <c r="U7" s="2">
        <v>0.17469999999999999</v>
      </c>
      <c r="V7" s="2">
        <v>0.16189999999999999</v>
      </c>
      <c r="W7" s="2">
        <v>2.111E-2</v>
      </c>
      <c r="X7" s="2">
        <v>-0.14044999999999999</v>
      </c>
      <c r="Y7" s="2">
        <v>-0.175012</v>
      </c>
      <c r="Z7" s="2">
        <v>0.34949999999999998</v>
      </c>
      <c r="AA7" s="2">
        <v>-7.1878600000000001E-2</v>
      </c>
      <c r="AB7" s="2">
        <v>-0.122448</v>
      </c>
      <c r="AC7" s="2">
        <v>0.74780000000000002</v>
      </c>
      <c r="AD7" s="2">
        <v>0.50490000000000002</v>
      </c>
      <c r="AE7" s="2">
        <v>0.16930000000000001</v>
      </c>
      <c r="AF7" s="2">
        <v>0.1119</v>
      </c>
      <c r="AG7" s="2">
        <v>0.38369999999999999</v>
      </c>
      <c r="AH7" s="2">
        <v>0.40229999999999999</v>
      </c>
      <c r="AI7" s="2">
        <v>0.51390000000000002</v>
      </c>
      <c r="AJ7" s="2">
        <v>0.66080000000000005</v>
      </c>
      <c r="AK7" s="2">
        <v>0.66600000000000004</v>
      </c>
      <c r="AL7" s="2">
        <v>0.80700000000000005</v>
      </c>
      <c r="AM7" s="2">
        <v>0.85699999999999998</v>
      </c>
      <c r="AN7" s="2">
        <v>0.73250000000000004</v>
      </c>
      <c r="AO7" s="2">
        <v>0.24010000000000001</v>
      </c>
      <c r="AP7" s="2">
        <v>0.61180000000000001</v>
      </c>
      <c r="AQ7" s="2">
        <v>-9.8932999999999993E-2</v>
      </c>
      <c r="AR7" s="2">
        <v>0.33560000000000001</v>
      </c>
      <c r="AS7" s="2">
        <v>0.60599999999999998</v>
      </c>
      <c r="AT7" s="2">
        <v>0.44679999999999997</v>
      </c>
      <c r="AU7" s="2">
        <v>7.8140000000000001E-2</v>
      </c>
      <c r="AV7" s="2">
        <v>0.34110000000000001</v>
      </c>
      <c r="AW7" s="2">
        <v>0.29770000000000002</v>
      </c>
      <c r="AX7" s="2">
        <v>0.62480000000000002</v>
      </c>
      <c r="AY7" s="2">
        <v>0.84719999999999995</v>
      </c>
      <c r="AZ7" s="2">
        <v>0.82699999999999996</v>
      </c>
      <c r="BA7" s="2">
        <v>0.75380000000000003</v>
      </c>
      <c r="BB7" s="2">
        <v>0.47360000000000002</v>
      </c>
    </row>
    <row r="8" spans="1:54" x14ac:dyDescent="0.2">
      <c r="A8" s="2" t="s">
        <v>107</v>
      </c>
      <c r="B8" s="2" t="s">
        <v>63</v>
      </c>
      <c r="C8" s="2" t="s">
        <v>112</v>
      </c>
      <c r="D8" s="6">
        <v>9.4399999999999998E-2</v>
      </c>
      <c r="E8" s="6">
        <v>0.25030000000000002</v>
      </c>
      <c r="F8" s="2">
        <v>0.94840000000000002</v>
      </c>
      <c r="G8" s="2">
        <v>0.7883</v>
      </c>
      <c r="H8" s="2">
        <v>0.86650000000000005</v>
      </c>
      <c r="I8" s="2">
        <v>1.0832999999999999</v>
      </c>
      <c r="J8" s="2">
        <v>1</v>
      </c>
      <c r="K8" s="2">
        <v>0.77400000000000002</v>
      </c>
      <c r="L8" s="2">
        <v>0.79900000000000004</v>
      </c>
      <c r="M8" s="2">
        <v>0.66890000000000005</v>
      </c>
      <c r="N8" s="2">
        <v>0.65200000000000002</v>
      </c>
      <c r="O8" s="2">
        <v>-0.124279</v>
      </c>
      <c r="P8" s="2">
        <v>-0.398036</v>
      </c>
      <c r="Q8" s="2">
        <v>-9.1707800000000006E-2</v>
      </c>
      <c r="R8" s="2">
        <v>-0.38177699999999998</v>
      </c>
      <c r="S8" s="2">
        <v>-0.357877</v>
      </c>
      <c r="T8" s="2">
        <v>0.14530000000000001</v>
      </c>
      <c r="U8" s="2">
        <v>0.182</v>
      </c>
      <c r="V8" s="2">
        <v>0.1429</v>
      </c>
      <c r="W8" s="2">
        <v>2.1999999999999999E-2</v>
      </c>
      <c r="X8" s="2">
        <v>-0.191636</v>
      </c>
      <c r="Y8" s="2">
        <v>-0.16385</v>
      </c>
      <c r="Z8" s="2">
        <v>0.33910000000000001</v>
      </c>
      <c r="AA8" s="2">
        <v>-6.0835E-2</v>
      </c>
      <c r="AB8" s="2">
        <v>-0.1022</v>
      </c>
      <c r="AC8" s="2">
        <v>0.59289999999999998</v>
      </c>
      <c r="AD8" s="2">
        <v>0.58850000000000002</v>
      </c>
      <c r="AE8" s="2">
        <v>0.18090000000000001</v>
      </c>
      <c r="AF8" s="2">
        <v>8.974E-2</v>
      </c>
      <c r="AG8" s="2">
        <v>0.37</v>
      </c>
      <c r="AH8" s="2">
        <v>0.48309999999999997</v>
      </c>
      <c r="AI8" s="2">
        <v>0.53</v>
      </c>
      <c r="AJ8" s="2">
        <v>0.47099999999999997</v>
      </c>
      <c r="AK8" s="2">
        <v>0.59909999999999997</v>
      </c>
      <c r="AL8" s="2">
        <v>0.85519999999999996</v>
      </c>
      <c r="AM8" s="2">
        <v>0.70699999999999996</v>
      </c>
      <c r="AN8" s="2">
        <v>0.78</v>
      </c>
      <c r="AO8" s="2">
        <v>0.2271</v>
      </c>
      <c r="AP8" s="2">
        <v>0.56030000000000002</v>
      </c>
      <c r="AQ8" s="2">
        <v>-9.0499999999999997E-2</v>
      </c>
      <c r="AR8" s="2">
        <v>0.35649999999999998</v>
      </c>
      <c r="AS8" s="2">
        <v>0.63529999999999998</v>
      </c>
      <c r="AT8" s="2">
        <v>0.43</v>
      </c>
      <c r="AU8" s="2">
        <v>0.126</v>
      </c>
      <c r="AV8" s="2">
        <v>0.31590000000000001</v>
      </c>
      <c r="AW8" s="2">
        <v>0.17499999999999999</v>
      </c>
      <c r="AX8" s="2">
        <v>0.59260000000000002</v>
      </c>
      <c r="AY8" s="2">
        <v>0.56669999999999998</v>
      </c>
      <c r="AZ8" s="2">
        <v>0.7359</v>
      </c>
      <c r="BA8" s="2">
        <v>0.68</v>
      </c>
      <c r="BB8" s="2">
        <v>0.50700000000000001</v>
      </c>
    </row>
    <row r="9" spans="1:54" x14ac:dyDescent="0.2">
      <c r="A9" s="2" t="s">
        <v>107</v>
      </c>
      <c r="B9" s="2" t="s">
        <v>64</v>
      </c>
      <c r="C9" s="2" t="s">
        <v>113</v>
      </c>
      <c r="D9" s="6">
        <v>8.1000000000000003E-2</v>
      </c>
      <c r="E9" s="6">
        <v>0.21970000000000001</v>
      </c>
      <c r="F9" s="2">
        <v>0.82279999999999998</v>
      </c>
      <c r="G9" s="2">
        <v>1.095</v>
      </c>
      <c r="H9" s="2">
        <v>1.052</v>
      </c>
      <c r="I9" s="2">
        <v>0.76100000000000001</v>
      </c>
      <c r="J9" s="2">
        <v>0.77400000000000002</v>
      </c>
      <c r="K9" s="2">
        <v>1</v>
      </c>
      <c r="L9" s="2">
        <v>0.93</v>
      </c>
      <c r="M9" s="2">
        <v>0.90280000000000005</v>
      </c>
      <c r="N9" s="2">
        <v>0.79510000000000003</v>
      </c>
      <c r="O9" s="2">
        <v>9.6200000000000001E-3</v>
      </c>
      <c r="P9" s="2">
        <v>-0.31096000000000001</v>
      </c>
      <c r="Q9" s="2">
        <v>-8.3299499999999999E-2</v>
      </c>
      <c r="R9" s="2">
        <v>-0.27343699999999999</v>
      </c>
      <c r="S9" s="2">
        <v>-0.26919999999999999</v>
      </c>
      <c r="T9" s="2">
        <v>0.30259999999999998</v>
      </c>
      <c r="U9" s="2">
        <v>0.30099999999999999</v>
      </c>
      <c r="V9" s="2">
        <v>0.23699999999999999</v>
      </c>
      <c r="W9" s="2">
        <v>0.1394</v>
      </c>
      <c r="X9" s="2">
        <v>-7.44113E-2</v>
      </c>
      <c r="Y9" s="2">
        <v>-9.2953400000000005E-2</v>
      </c>
      <c r="Z9" s="2">
        <v>0.43269999999999997</v>
      </c>
      <c r="AA9" s="2">
        <v>-1.0820400000000001E-2</v>
      </c>
      <c r="AB9" s="2">
        <v>-9.0759999999999993E-2</v>
      </c>
      <c r="AC9" s="2">
        <v>0.72399999999999998</v>
      </c>
      <c r="AD9" s="2">
        <v>0.60670000000000002</v>
      </c>
      <c r="AE9" s="2">
        <v>0.37990000000000002</v>
      </c>
      <c r="AF9" s="2">
        <v>0.25169999999999998</v>
      </c>
      <c r="AG9" s="2">
        <v>0.6</v>
      </c>
      <c r="AH9" s="2">
        <v>0.59499999999999997</v>
      </c>
      <c r="AI9" s="2">
        <v>0.67030000000000001</v>
      </c>
      <c r="AJ9" s="2">
        <v>0.71499999999999997</v>
      </c>
      <c r="AK9" s="2">
        <v>0.69810000000000005</v>
      </c>
      <c r="AL9" s="2">
        <v>0.9093</v>
      </c>
      <c r="AM9" s="2">
        <v>0.94</v>
      </c>
      <c r="AN9" s="2">
        <v>0.72219999999999995</v>
      </c>
      <c r="AO9" s="2">
        <v>0.26740000000000003</v>
      </c>
      <c r="AP9" s="2">
        <v>0.72499999999999998</v>
      </c>
      <c r="AQ9" s="2">
        <v>-5.8586199999999998E-2</v>
      </c>
      <c r="AR9" s="2">
        <v>0.45</v>
      </c>
      <c r="AS9" s="2">
        <v>0.75139999999999996</v>
      </c>
      <c r="AT9" s="2">
        <v>0.46139999999999998</v>
      </c>
      <c r="AU9" s="2">
        <v>9.8460000000000006E-2</v>
      </c>
      <c r="AV9" s="2">
        <v>0.44779999999999998</v>
      </c>
      <c r="AW9" s="2">
        <v>0.30409999999999998</v>
      </c>
      <c r="AX9" s="2">
        <v>0.61329999999999996</v>
      </c>
      <c r="AY9" s="2">
        <v>0.89</v>
      </c>
      <c r="AZ9" s="2">
        <v>0.80549999999999999</v>
      </c>
      <c r="BA9" s="2">
        <v>0.68230000000000002</v>
      </c>
      <c r="BB9" s="2">
        <v>0.50760000000000005</v>
      </c>
    </row>
    <row r="10" spans="1:54" x14ac:dyDescent="0.2">
      <c r="A10" s="2" t="s">
        <v>107</v>
      </c>
      <c r="B10" s="2" t="s">
        <v>65</v>
      </c>
      <c r="C10" s="2" t="s">
        <v>114</v>
      </c>
      <c r="D10" s="6">
        <v>7.7700000000000005E-2</v>
      </c>
      <c r="E10" s="6">
        <v>0.2039</v>
      </c>
      <c r="F10" s="2">
        <v>0.90849999999999997</v>
      </c>
      <c r="G10" s="2">
        <v>0.87050000000000005</v>
      </c>
      <c r="H10" s="2">
        <v>0.98119999999999996</v>
      </c>
      <c r="I10" s="2">
        <v>0.73040000000000005</v>
      </c>
      <c r="J10" s="2">
        <v>0.79900000000000004</v>
      </c>
      <c r="K10" s="2">
        <v>0.93</v>
      </c>
      <c r="L10" s="2">
        <v>1</v>
      </c>
      <c r="M10" s="2">
        <v>0.84860000000000002</v>
      </c>
      <c r="N10" s="2">
        <v>0.79400000000000004</v>
      </c>
      <c r="O10" s="2">
        <v>3.0210000000000001E-2</v>
      </c>
      <c r="P10" s="2">
        <v>-0.31569000000000003</v>
      </c>
      <c r="Q10" s="2">
        <v>-7.6071899999999998E-2</v>
      </c>
      <c r="R10" s="2">
        <v>-0.24642</v>
      </c>
      <c r="S10" s="2">
        <v>-0.31163999999999997</v>
      </c>
      <c r="T10" s="2">
        <v>0.32219999999999999</v>
      </c>
      <c r="U10" s="2">
        <v>0.33900000000000002</v>
      </c>
      <c r="V10" s="2">
        <v>0.29339999999999999</v>
      </c>
      <c r="W10" s="2">
        <v>0.16</v>
      </c>
      <c r="X10" s="2">
        <v>-4.0340000000000001E-2</v>
      </c>
      <c r="Y10" s="2">
        <v>-5.9343399999999998E-2</v>
      </c>
      <c r="Z10" s="2">
        <v>0.42280000000000001</v>
      </c>
      <c r="AA10" s="2">
        <v>0</v>
      </c>
      <c r="AB10" s="2">
        <v>-7.05736E-2</v>
      </c>
      <c r="AC10" s="2">
        <v>0.77229999999999999</v>
      </c>
      <c r="AD10" s="2">
        <v>0.54490000000000005</v>
      </c>
      <c r="AE10" s="2">
        <v>0.4743</v>
      </c>
      <c r="AF10" s="2">
        <v>0.34</v>
      </c>
      <c r="AG10" s="2">
        <v>0.6462</v>
      </c>
      <c r="AH10" s="2">
        <v>0.54669999999999996</v>
      </c>
      <c r="AI10" s="2">
        <v>0.67430000000000001</v>
      </c>
      <c r="AJ10" s="2">
        <v>0.70689999999999997</v>
      </c>
      <c r="AK10" s="2">
        <v>0.6583</v>
      </c>
      <c r="AL10" s="2">
        <v>0.83699999999999997</v>
      </c>
      <c r="AM10" s="2">
        <v>0.84299999999999997</v>
      </c>
      <c r="AN10" s="2">
        <v>0.72640000000000005</v>
      </c>
      <c r="AO10" s="2">
        <v>0.33700000000000002</v>
      </c>
      <c r="AP10" s="2">
        <v>0.81069999999999998</v>
      </c>
      <c r="AQ10" s="2">
        <v>-6.5129999999999993E-2</v>
      </c>
      <c r="AR10" s="2">
        <v>0.56299999999999994</v>
      </c>
      <c r="AS10" s="2">
        <v>0.84040000000000004</v>
      </c>
      <c r="AT10" s="2">
        <v>0.49070000000000003</v>
      </c>
      <c r="AU10" s="2">
        <v>0.115</v>
      </c>
      <c r="AV10" s="2">
        <v>0.5</v>
      </c>
      <c r="AW10" s="2">
        <v>0.3251</v>
      </c>
      <c r="AX10" s="2">
        <v>0.56999999999999995</v>
      </c>
      <c r="AY10" s="2">
        <v>0.77</v>
      </c>
      <c r="AZ10" s="2">
        <v>0.88029999999999997</v>
      </c>
      <c r="BA10" s="2">
        <v>0.57430000000000003</v>
      </c>
      <c r="BB10" s="2">
        <v>0.48180000000000001</v>
      </c>
    </row>
    <row r="11" spans="1:54" x14ac:dyDescent="0.2">
      <c r="A11" s="2" t="s">
        <v>107</v>
      </c>
      <c r="B11" s="2" t="s">
        <v>66</v>
      </c>
      <c r="C11" s="2" t="s">
        <v>115</v>
      </c>
      <c r="D11" s="6">
        <v>7.4700000000000003E-2</v>
      </c>
      <c r="E11" s="6">
        <v>0.27210000000000001</v>
      </c>
      <c r="F11" s="2">
        <v>0.81920000000000004</v>
      </c>
      <c r="G11" s="2">
        <v>0.84</v>
      </c>
      <c r="H11" s="2">
        <v>0.76800000000000002</v>
      </c>
      <c r="I11" s="2">
        <v>0.68640000000000001</v>
      </c>
      <c r="J11" s="2">
        <v>0.66890000000000005</v>
      </c>
      <c r="K11" s="2">
        <v>0.90280000000000005</v>
      </c>
      <c r="L11" s="2">
        <v>0.84860000000000002</v>
      </c>
      <c r="M11" s="2">
        <v>1</v>
      </c>
      <c r="N11" s="2">
        <v>0.74219999999999997</v>
      </c>
      <c r="O11" s="2">
        <v>2.9399999999999999E-2</v>
      </c>
      <c r="P11" s="2">
        <v>-0.30135600000000001</v>
      </c>
      <c r="Q11" s="2">
        <v>-0.112223</v>
      </c>
      <c r="R11" s="2">
        <v>-0.238759</v>
      </c>
      <c r="S11" s="2">
        <v>-0.27324100000000001</v>
      </c>
      <c r="T11" s="2">
        <v>0.35599999999999998</v>
      </c>
      <c r="U11" s="2">
        <v>0.39950000000000002</v>
      </c>
      <c r="V11" s="2">
        <v>0.2928</v>
      </c>
      <c r="W11" s="2">
        <v>0.1958</v>
      </c>
      <c r="X11" s="2">
        <v>-6.2920000000000004E-2</v>
      </c>
      <c r="Y11" s="2">
        <v>-6.14986E-2</v>
      </c>
      <c r="Z11" s="2">
        <v>0.38400000000000001</v>
      </c>
      <c r="AA11" s="2">
        <v>8.7589999999999994E-3</v>
      </c>
      <c r="AB11" s="2">
        <v>-0.100302</v>
      </c>
      <c r="AC11" s="2">
        <v>0.70920000000000005</v>
      </c>
      <c r="AD11" s="2">
        <v>0.64800000000000002</v>
      </c>
      <c r="AE11" s="2">
        <v>0.4153</v>
      </c>
      <c r="AF11" s="2">
        <v>0.36980000000000002</v>
      </c>
      <c r="AG11" s="2">
        <v>0.66320000000000001</v>
      </c>
      <c r="AH11" s="2">
        <v>0.496</v>
      </c>
      <c r="AI11" s="2">
        <v>0.70199999999999996</v>
      </c>
      <c r="AJ11" s="2">
        <v>0.68799999999999994</v>
      </c>
      <c r="AK11" s="2">
        <v>0.79200000000000004</v>
      </c>
      <c r="AL11" s="2">
        <v>0.78380000000000005</v>
      </c>
      <c r="AM11" s="2">
        <v>0.92800000000000005</v>
      </c>
      <c r="AN11" s="2">
        <v>0.84589999999999999</v>
      </c>
      <c r="AO11" s="2">
        <v>0.32300000000000001</v>
      </c>
      <c r="AP11" s="2">
        <v>0.80349999999999999</v>
      </c>
      <c r="AQ11" s="2">
        <v>-6.89086E-2</v>
      </c>
      <c r="AR11" s="2">
        <v>0.47</v>
      </c>
      <c r="AS11" s="2">
        <v>0.75439999999999996</v>
      </c>
      <c r="AT11" s="2">
        <v>0.44500000000000001</v>
      </c>
      <c r="AU11" s="2">
        <v>0.12740000000000001</v>
      </c>
      <c r="AV11" s="2">
        <v>0.432</v>
      </c>
      <c r="AW11" s="2">
        <v>0.27450000000000002</v>
      </c>
      <c r="AX11" s="2">
        <v>0.48209999999999997</v>
      </c>
      <c r="AY11" s="2">
        <v>0.80089999999999995</v>
      </c>
      <c r="AZ11" s="2">
        <v>0.77759999999999996</v>
      </c>
      <c r="BA11" s="2">
        <v>0.56999999999999995</v>
      </c>
      <c r="BB11" s="2">
        <v>0.40500000000000003</v>
      </c>
    </row>
    <row r="12" spans="1:54" x14ac:dyDescent="0.2">
      <c r="A12" s="2" t="s">
        <v>107</v>
      </c>
      <c r="B12" s="2" t="s">
        <v>67</v>
      </c>
      <c r="C12" s="2" t="s">
        <v>116</v>
      </c>
      <c r="D12" s="6">
        <v>0.1119</v>
      </c>
      <c r="E12" s="6">
        <v>0.26700000000000002</v>
      </c>
      <c r="F12" s="2">
        <v>0.73</v>
      </c>
      <c r="G12" s="2">
        <v>0.86980000000000002</v>
      </c>
      <c r="H12" s="2">
        <v>0.81950000000000001</v>
      </c>
      <c r="I12" s="2">
        <v>0.64949999999999997</v>
      </c>
      <c r="J12" s="2">
        <v>0.65200000000000002</v>
      </c>
      <c r="K12" s="2">
        <v>0.79510000000000003</v>
      </c>
      <c r="L12" s="2">
        <v>0.79400000000000004</v>
      </c>
      <c r="M12" s="2">
        <v>0.74219999999999997</v>
      </c>
      <c r="N12" s="2">
        <v>1</v>
      </c>
      <c r="O12" s="2">
        <v>6.7559999999999995E-2</v>
      </c>
      <c r="P12" s="2">
        <v>-0.21264</v>
      </c>
      <c r="Q12" s="2">
        <v>-3.5388299999999998E-2</v>
      </c>
      <c r="R12" s="2">
        <v>-0.215532</v>
      </c>
      <c r="S12" s="2">
        <v>-0.26079799999999997</v>
      </c>
      <c r="T12" s="2">
        <v>0.3523</v>
      </c>
      <c r="U12" s="2">
        <v>0.37630000000000002</v>
      </c>
      <c r="V12" s="2">
        <v>0.30780000000000002</v>
      </c>
      <c r="W12" s="2">
        <v>0.24160000000000001</v>
      </c>
      <c r="X12" s="2">
        <v>-1.1417699999999999E-2</v>
      </c>
      <c r="Y12" s="2">
        <v>-3.2549000000000002E-2</v>
      </c>
      <c r="Z12" s="2">
        <v>0.39400000000000002</v>
      </c>
      <c r="AA12" s="2">
        <v>2.145E-2</v>
      </c>
      <c r="AB12" s="2">
        <v>-2.8709499999999999E-2</v>
      </c>
      <c r="AC12" s="2">
        <v>0.69920000000000004</v>
      </c>
      <c r="AD12" s="2">
        <v>0.54349999999999998</v>
      </c>
      <c r="AE12" s="2">
        <v>0.4471</v>
      </c>
      <c r="AF12" s="2">
        <v>0.34229999999999999</v>
      </c>
      <c r="AG12" s="2">
        <v>0.48630000000000001</v>
      </c>
      <c r="AH12" s="2">
        <v>0.72340000000000004</v>
      </c>
      <c r="AI12" s="2">
        <v>0.63400000000000001</v>
      </c>
      <c r="AJ12" s="2">
        <v>0.78949999999999998</v>
      </c>
      <c r="AK12" s="2">
        <v>0.56399999999999995</v>
      </c>
      <c r="AL12" s="2">
        <v>0.88900000000000001</v>
      </c>
      <c r="AM12" s="2">
        <v>0.85550000000000004</v>
      </c>
      <c r="AN12" s="2">
        <v>0.75609999999999999</v>
      </c>
      <c r="AO12" s="2">
        <v>0.31340000000000001</v>
      </c>
      <c r="AP12" s="2">
        <v>0.67989999999999995</v>
      </c>
      <c r="AQ12" s="2">
        <v>-4.4090799999999999E-2</v>
      </c>
      <c r="AR12" s="2">
        <v>0.62129999999999996</v>
      </c>
      <c r="AS12" s="2">
        <v>0.83299999999999996</v>
      </c>
      <c r="AT12" s="2">
        <v>0.27629999999999999</v>
      </c>
      <c r="AU12" s="2">
        <v>5.8000000000000003E-2</v>
      </c>
      <c r="AV12" s="2">
        <v>0.30859999999999999</v>
      </c>
      <c r="AW12" s="2">
        <v>0.1096</v>
      </c>
      <c r="AX12" s="2">
        <v>0.55189999999999995</v>
      </c>
      <c r="AY12" s="2">
        <v>0.65210000000000001</v>
      </c>
      <c r="AZ12" s="2">
        <v>0.74380000000000002</v>
      </c>
      <c r="BA12" s="2">
        <v>0.54720000000000002</v>
      </c>
      <c r="BB12" s="2">
        <v>0.55000000000000004</v>
      </c>
    </row>
    <row r="13" spans="1:54" x14ac:dyDescent="0.2">
      <c r="A13" s="2" t="s">
        <v>117</v>
      </c>
      <c r="B13" s="2" t="s">
        <v>68</v>
      </c>
      <c r="C13" s="2" t="s">
        <v>118</v>
      </c>
      <c r="D13" s="6">
        <v>3.1300000000000001E-2</v>
      </c>
      <c r="E13" s="6">
        <v>4.07E-2</v>
      </c>
      <c r="F13" s="2">
        <v>-4.8703700000000003E-2</v>
      </c>
      <c r="G13" s="2">
        <v>-4.2232100000000002E-2</v>
      </c>
      <c r="H13" s="2">
        <v>-1.7590700000000001E-2</v>
      </c>
      <c r="I13" s="2">
        <v>-9.1040899999999994E-2</v>
      </c>
      <c r="J13" s="2">
        <v>-0.124279</v>
      </c>
      <c r="K13" s="2">
        <v>9.6200000000000001E-3</v>
      </c>
      <c r="L13" s="2">
        <v>3.0210000000000001E-2</v>
      </c>
      <c r="M13" s="2">
        <v>2.9399999999999999E-2</v>
      </c>
      <c r="N13" s="2">
        <v>6.7559999999999995E-2</v>
      </c>
      <c r="O13" s="2">
        <v>1</v>
      </c>
      <c r="P13" s="2">
        <v>0.89039999999999997</v>
      </c>
      <c r="Q13" s="2">
        <v>0.16750000000000001</v>
      </c>
      <c r="R13" s="2">
        <v>0.7671</v>
      </c>
      <c r="S13" s="2">
        <v>0.91300000000000003</v>
      </c>
      <c r="T13" s="2">
        <v>0.90249999999999997</v>
      </c>
      <c r="U13" s="2">
        <v>0.84799999999999998</v>
      </c>
      <c r="V13" s="2">
        <v>0.76300000000000001</v>
      </c>
      <c r="W13" s="2">
        <v>0.76</v>
      </c>
      <c r="X13" s="2">
        <v>0.96479999999999999</v>
      </c>
      <c r="Y13" s="2">
        <v>0.8831</v>
      </c>
      <c r="Z13" s="2">
        <v>0.42330000000000001</v>
      </c>
      <c r="AA13" s="2">
        <v>0.68600000000000005</v>
      </c>
      <c r="AB13" s="2">
        <v>0.57999999999999996</v>
      </c>
      <c r="AC13" s="2">
        <v>0.22800000000000001</v>
      </c>
      <c r="AD13" s="2">
        <v>-2.0327899999999999E-2</v>
      </c>
      <c r="AE13" s="2">
        <v>0.42199999999999999</v>
      </c>
      <c r="AF13" s="2">
        <v>0.499</v>
      </c>
      <c r="AG13" s="2">
        <v>0.3589</v>
      </c>
      <c r="AH13" s="2">
        <v>0.4607</v>
      </c>
      <c r="AI13" s="2">
        <v>0.30199999999999999</v>
      </c>
      <c r="AJ13" s="2">
        <v>0.36320000000000002</v>
      </c>
      <c r="AK13" s="2">
        <v>6.0999999999999999E-2</v>
      </c>
      <c r="AL13" s="2">
        <v>0</v>
      </c>
      <c r="AM13" s="2">
        <v>-5.4568199999999997E-2</v>
      </c>
      <c r="AN13" s="2">
        <v>-6.3804700000000006E-2</v>
      </c>
      <c r="AO13" s="2">
        <v>0.28010000000000002</v>
      </c>
      <c r="AP13" s="2">
        <v>9.4810000000000005E-2</v>
      </c>
      <c r="AQ13" s="2">
        <v>0.28670000000000001</v>
      </c>
      <c r="AR13" s="2">
        <v>5.6739999999999999E-2</v>
      </c>
      <c r="AS13" s="2">
        <v>-1.12327E-2</v>
      </c>
      <c r="AT13" s="2">
        <v>-4.5162000000000001E-2</v>
      </c>
      <c r="AU13" s="2">
        <v>-8.5778800000000002E-2</v>
      </c>
      <c r="AV13" s="2">
        <v>0.13220000000000001</v>
      </c>
      <c r="AW13" s="2">
        <v>-0.29898599999999997</v>
      </c>
      <c r="AX13" s="2">
        <v>0.24</v>
      </c>
      <c r="AY13" s="2">
        <v>0.21790000000000001</v>
      </c>
      <c r="AZ13" s="2">
        <v>-6.2515600000000004E-2</v>
      </c>
      <c r="BA13" s="2">
        <v>-7.9756499999999994E-2</v>
      </c>
      <c r="BB13" s="2">
        <v>1.0189999999999999E-2</v>
      </c>
    </row>
    <row r="14" spans="1:54" x14ac:dyDescent="0.2">
      <c r="A14" s="2" t="s">
        <v>117</v>
      </c>
      <c r="B14" s="2" t="s">
        <v>69</v>
      </c>
      <c r="C14" s="2" t="s">
        <v>119</v>
      </c>
      <c r="D14" s="6">
        <v>2.6700000000000002E-2</v>
      </c>
      <c r="E14" s="6">
        <v>5.5800000000000002E-2</v>
      </c>
      <c r="F14" s="2">
        <v>-0.33311099999999999</v>
      </c>
      <c r="G14" s="2">
        <v>-0.337003</v>
      </c>
      <c r="H14" s="2">
        <v>-0.31034499999999998</v>
      </c>
      <c r="I14" s="2">
        <v>-0.32229000000000002</v>
      </c>
      <c r="J14" s="2">
        <v>-0.398036</v>
      </c>
      <c r="K14" s="2">
        <v>-0.31096000000000001</v>
      </c>
      <c r="L14" s="2">
        <v>-0.31569000000000003</v>
      </c>
      <c r="M14" s="2">
        <v>-0.30135600000000001</v>
      </c>
      <c r="N14" s="2">
        <v>-0.21264</v>
      </c>
      <c r="O14" s="2">
        <v>0.89039999999999997</v>
      </c>
      <c r="P14" s="2">
        <v>1</v>
      </c>
      <c r="Q14" s="2">
        <v>0.20880000000000001</v>
      </c>
      <c r="R14" s="2">
        <v>0.96609</v>
      </c>
      <c r="S14" s="2">
        <v>0.90349999999999997</v>
      </c>
      <c r="T14" s="2">
        <v>0.6</v>
      </c>
      <c r="U14" s="2">
        <v>0.55330000000000001</v>
      </c>
      <c r="V14" s="2">
        <v>0.65</v>
      </c>
      <c r="W14" s="2">
        <v>0.628</v>
      </c>
      <c r="X14" s="2">
        <v>0.90459999999999996</v>
      </c>
      <c r="Y14" s="2">
        <v>0.79200000000000004</v>
      </c>
      <c r="Z14" s="2">
        <v>0.19900000000000001</v>
      </c>
      <c r="AA14" s="2">
        <v>0.54190000000000005</v>
      </c>
      <c r="AB14" s="2">
        <v>0.55279999999999996</v>
      </c>
      <c r="AC14" s="2">
        <v>-0.17509</v>
      </c>
      <c r="AD14" s="2">
        <v>-0.35791899999999999</v>
      </c>
      <c r="AE14" s="2">
        <v>0.30320000000000003</v>
      </c>
      <c r="AF14" s="2">
        <v>0.498</v>
      </c>
      <c r="AG14" s="2">
        <v>0.12759999999999999</v>
      </c>
      <c r="AH14" s="2">
        <v>0.17760000000000001</v>
      </c>
      <c r="AI14" s="2">
        <v>4.8800000000000003E-2</v>
      </c>
      <c r="AJ14" s="2">
        <v>9.4159999999999994E-2</v>
      </c>
      <c r="AK14" s="2">
        <v>-0.20124300000000001</v>
      </c>
      <c r="AL14" s="2">
        <v>-0.25782899999999997</v>
      </c>
      <c r="AM14" s="2">
        <v>-0.35445300000000002</v>
      </c>
      <c r="AN14" s="2">
        <v>-0.37529400000000002</v>
      </c>
      <c r="AO14" s="2">
        <v>0.19</v>
      </c>
      <c r="AP14" s="2">
        <v>-0.27363799999999999</v>
      </c>
      <c r="AQ14" s="2">
        <v>0.38569999999999999</v>
      </c>
      <c r="AR14" s="2">
        <v>-0.119298</v>
      </c>
      <c r="AS14" s="2">
        <v>-0.25832100000000002</v>
      </c>
      <c r="AT14" s="2">
        <v>-0.17901900000000001</v>
      </c>
      <c r="AU14" s="2">
        <v>-9.4919000000000003E-2</v>
      </c>
      <c r="AV14" s="2">
        <v>0.1263</v>
      </c>
      <c r="AW14" s="2">
        <v>-0.216421</v>
      </c>
      <c r="AX14" s="2">
        <v>-2.2391000000000001E-2</v>
      </c>
      <c r="AY14" s="2">
        <v>-6.1763100000000001E-2</v>
      </c>
      <c r="AZ14" s="2">
        <v>-0.38059999999999999</v>
      </c>
      <c r="BA14" s="2">
        <v>-0.28045599999999998</v>
      </c>
      <c r="BB14" s="2">
        <v>-0.24440700000000001</v>
      </c>
    </row>
    <row r="15" spans="1:54" x14ac:dyDescent="0.2">
      <c r="A15" s="2" t="s">
        <v>117</v>
      </c>
      <c r="B15" s="2" t="s">
        <v>70</v>
      </c>
      <c r="C15" s="2" t="s">
        <v>120</v>
      </c>
      <c r="D15" s="6">
        <v>1.9699999999999999E-2</v>
      </c>
      <c r="E15" s="6">
        <v>8.6E-3</v>
      </c>
      <c r="F15" s="2">
        <v>-0.120244</v>
      </c>
      <c r="G15" s="2">
        <v>-0.10426199999999999</v>
      </c>
      <c r="H15" s="2">
        <v>-0.10038</v>
      </c>
      <c r="I15" s="2">
        <v>-0.10861999999999999</v>
      </c>
      <c r="J15" s="2">
        <v>-9.1707800000000006E-2</v>
      </c>
      <c r="K15" s="2">
        <v>-8.3299499999999999E-2</v>
      </c>
      <c r="L15" s="2">
        <v>-7.6071899999999998E-2</v>
      </c>
      <c r="M15" s="2">
        <v>-0.112223</v>
      </c>
      <c r="N15" s="2">
        <v>-3.5388299999999998E-2</v>
      </c>
      <c r="O15" s="2">
        <v>0.16750000000000001</v>
      </c>
      <c r="P15" s="2">
        <v>0.20880000000000001</v>
      </c>
      <c r="Q15" s="2">
        <v>1</v>
      </c>
      <c r="R15" s="2">
        <v>0.30099999999999999</v>
      </c>
      <c r="S15" s="2">
        <v>4.6199999999999998E-2</v>
      </c>
      <c r="T15" s="2">
        <v>0</v>
      </c>
      <c r="U15" s="2">
        <v>4.8399999999999999E-2</v>
      </c>
      <c r="V15" s="2">
        <v>-4.7049599999999997E-2</v>
      </c>
      <c r="W15" s="2">
        <v>9.3509999999999996E-2</v>
      </c>
      <c r="X15" s="2">
        <v>0.29110000000000003</v>
      </c>
      <c r="Y15" s="2">
        <v>0.27660000000000001</v>
      </c>
      <c r="Z15" s="2">
        <v>-5.6273999999999998E-2</v>
      </c>
      <c r="AA15" s="2">
        <v>4.1200000000000001E-2</v>
      </c>
      <c r="AB15" s="2">
        <v>0.33119999999999999</v>
      </c>
      <c r="AC15" s="2">
        <v>-0.13294900000000001</v>
      </c>
      <c r="AD15" s="2">
        <v>-0.13367000000000001</v>
      </c>
      <c r="AE15" s="2">
        <v>6.8940000000000001E-2</v>
      </c>
      <c r="AF15" s="2">
        <v>9.2289999999999997E-2</v>
      </c>
      <c r="AG15" s="2">
        <v>2.0570000000000001E-2</v>
      </c>
      <c r="AH15" s="2">
        <v>-2.009E-2</v>
      </c>
      <c r="AI15" s="2">
        <v>-4.7336900000000001E-2</v>
      </c>
      <c r="AJ15" s="2">
        <v>5.5300000000000002E-2</v>
      </c>
      <c r="AK15" s="2">
        <v>0.12690000000000001</v>
      </c>
      <c r="AL15" s="2">
        <v>3.0130000000000001E-2</v>
      </c>
      <c r="AM15" s="2">
        <v>2.6880000000000001E-2</v>
      </c>
      <c r="AN15" s="2">
        <v>2.017E-2</v>
      </c>
      <c r="AO15" s="2">
        <v>0.19</v>
      </c>
      <c r="AP15" s="2">
        <v>1.0149999999999999E-2</v>
      </c>
      <c r="AQ15" s="2">
        <v>6.037E-2</v>
      </c>
      <c r="AR15" s="2">
        <v>7.954E-2</v>
      </c>
      <c r="AS15" s="2">
        <v>0</v>
      </c>
      <c r="AT15" s="2">
        <v>-1.98079E-2</v>
      </c>
      <c r="AU15" s="2">
        <v>-3.2272700000000001E-2</v>
      </c>
      <c r="AV15" s="2">
        <v>0.29099999999999998</v>
      </c>
      <c r="AW15" s="2">
        <v>-0.29709999999999998</v>
      </c>
      <c r="AX15" s="2">
        <v>-5.2952800000000001E-2</v>
      </c>
      <c r="AY15" s="2">
        <v>-6.6493499999999997E-2</v>
      </c>
      <c r="AZ15" s="2">
        <v>-6.1617999999999999E-2</v>
      </c>
      <c r="BA15" s="2">
        <v>-0.12776499999999999</v>
      </c>
      <c r="BB15" s="2">
        <v>2.392E-2</v>
      </c>
    </row>
    <row r="16" spans="1:54" x14ac:dyDescent="0.2">
      <c r="A16" s="2" t="s">
        <v>117</v>
      </c>
      <c r="B16" s="2" t="s">
        <v>71</v>
      </c>
      <c r="C16" s="2" t="s">
        <v>121</v>
      </c>
      <c r="D16" s="6">
        <v>2.69E-2</v>
      </c>
      <c r="E16" s="6">
        <v>3.8100000000000002E-2</v>
      </c>
      <c r="F16" s="2">
        <v>-0.321384</v>
      </c>
      <c r="G16" s="2">
        <v>-0.29977100000000001</v>
      </c>
      <c r="H16" s="2">
        <v>-0.35981000000000002</v>
      </c>
      <c r="I16" s="2">
        <v>-0.33195799999999998</v>
      </c>
      <c r="J16" s="2">
        <v>-0.38177699999999998</v>
      </c>
      <c r="K16" s="2">
        <v>-0.27343699999999999</v>
      </c>
      <c r="L16" s="2">
        <v>-0.24642</v>
      </c>
      <c r="M16" s="2">
        <v>-0.238759</v>
      </c>
      <c r="N16" s="2">
        <v>-0.215532</v>
      </c>
      <c r="O16" s="2">
        <v>0.7671</v>
      </c>
      <c r="P16" s="2">
        <v>0.96609</v>
      </c>
      <c r="Q16" s="2">
        <v>0.30099999999999999</v>
      </c>
      <c r="R16" s="2">
        <v>1</v>
      </c>
      <c r="S16" s="2">
        <v>0.77400000000000002</v>
      </c>
      <c r="T16" s="2">
        <v>0.60699999999999998</v>
      </c>
      <c r="U16" s="2">
        <v>0.56730000000000003</v>
      </c>
      <c r="V16" s="2">
        <v>0.46800000000000003</v>
      </c>
      <c r="W16" s="2">
        <v>0.67600000000000005</v>
      </c>
      <c r="X16" s="2">
        <v>0.7974</v>
      </c>
      <c r="Y16" s="2">
        <v>0.876</v>
      </c>
      <c r="Z16" s="2">
        <v>0.13089999999999999</v>
      </c>
      <c r="AA16" s="2">
        <v>0.51800000000000002</v>
      </c>
      <c r="AB16" s="2">
        <v>0.6421</v>
      </c>
      <c r="AC16" s="2">
        <v>-0.18137</v>
      </c>
      <c r="AD16" s="2">
        <v>-0.33428200000000002</v>
      </c>
      <c r="AE16" s="2">
        <v>0.43990000000000001</v>
      </c>
      <c r="AF16" s="2">
        <v>0.47299999999999998</v>
      </c>
      <c r="AG16" s="2">
        <v>0.158</v>
      </c>
      <c r="AH16" s="2">
        <v>0.15</v>
      </c>
      <c r="AI16" s="2">
        <v>3.8300000000000001E-2</v>
      </c>
      <c r="AJ16" s="2">
        <v>0.10879999999999999</v>
      </c>
      <c r="AK16" s="2">
        <v>-0.23848900000000001</v>
      </c>
      <c r="AL16" s="2">
        <v>-0.28683700000000001</v>
      </c>
      <c r="AM16" s="2">
        <v>-0.26700099999999999</v>
      </c>
      <c r="AN16" s="2">
        <v>-0.36930000000000002</v>
      </c>
      <c r="AO16" s="2">
        <v>0.2</v>
      </c>
      <c r="AP16" s="2">
        <v>-0.24742500000000001</v>
      </c>
      <c r="AQ16" s="2">
        <v>0.312</v>
      </c>
      <c r="AR16" s="2">
        <v>-6.4923599999999998E-2</v>
      </c>
      <c r="AS16" s="2">
        <v>-0.26979799999999998</v>
      </c>
      <c r="AT16" s="2">
        <v>-0.17038800000000001</v>
      </c>
      <c r="AU16" s="2">
        <v>-0.146313</v>
      </c>
      <c r="AV16" s="2">
        <v>0.1636</v>
      </c>
      <c r="AW16" s="2">
        <v>-0.16007099999999999</v>
      </c>
      <c r="AX16" s="2">
        <v>-4.26816E-2</v>
      </c>
      <c r="AY16" s="2">
        <v>-6.3399999999999998E-2</v>
      </c>
      <c r="AZ16" s="2">
        <v>-0.28599000000000002</v>
      </c>
      <c r="BA16" s="2">
        <v>-0.247445</v>
      </c>
      <c r="BB16" s="2">
        <v>-0.213089</v>
      </c>
    </row>
    <row r="17" spans="1:54" x14ac:dyDescent="0.2">
      <c r="A17" s="2" t="s">
        <v>117</v>
      </c>
      <c r="B17" s="2" t="s">
        <v>72</v>
      </c>
      <c r="C17" s="2" t="s">
        <v>122</v>
      </c>
      <c r="D17" s="6">
        <v>2.69E-2</v>
      </c>
      <c r="E17" s="6">
        <v>0.17</v>
      </c>
      <c r="F17" s="2">
        <v>-0.30409700000000001</v>
      </c>
      <c r="G17" s="2">
        <v>-0.29097200000000001</v>
      </c>
      <c r="H17" s="2">
        <v>-0.31239</v>
      </c>
      <c r="I17" s="2">
        <v>-0.32940000000000003</v>
      </c>
      <c r="J17" s="2">
        <v>-0.357877</v>
      </c>
      <c r="K17" s="2">
        <v>-0.26919999999999999</v>
      </c>
      <c r="L17" s="2">
        <v>-0.31163999999999997</v>
      </c>
      <c r="M17" s="2">
        <v>-0.27324100000000001</v>
      </c>
      <c r="N17" s="2">
        <v>-0.26079799999999997</v>
      </c>
      <c r="O17" s="2">
        <v>0.91300000000000003</v>
      </c>
      <c r="P17" s="2">
        <v>0.90349999999999997</v>
      </c>
      <c r="Q17" s="2">
        <v>4.6199999999999998E-2</v>
      </c>
      <c r="R17" s="2">
        <v>0.77400000000000002</v>
      </c>
      <c r="S17" s="2">
        <v>1</v>
      </c>
      <c r="T17" s="2">
        <v>0.55710000000000004</v>
      </c>
      <c r="U17" s="2">
        <v>0.45860000000000001</v>
      </c>
      <c r="V17" s="2">
        <v>0.79049999999999998</v>
      </c>
      <c r="W17" s="2">
        <v>0.66200000000000003</v>
      </c>
      <c r="X17" s="2">
        <v>0.66020000000000001</v>
      </c>
      <c r="Y17" s="2">
        <v>0.745</v>
      </c>
      <c r="Z17" s="2">
        <v>0.17349999999999999</v>
      </c>
      <c r="AA17" s="2">
        <v>0.48859999999999998</v>
      </c>
      <c r="AB17" s="2">
        <v>0.35499999999999998</v>
      </c>
      <c r="AC17" s="2">
        <v>-0.17601</v>
      </c>
      <c r="AD17" s="2">
        <v>-0.33122000000000001</v>
      </c>
      <c r="AE17" s="2">
        <v>0.21879999999999999</v>
      </c>
      <c r="AF17" s="2">
        <v>0.3034</v>
      </c>
      <c r="AG17" s="2">
        <v>0</v>
      </c>
      <c r="AH17" s="2">
        <v>0.16839999999999999</v>
      </c>
      <c r="AI17" s="2">
        <v>3.9870000000000003E-2</v>
      </c>
      <c r="AJ17" s="2">
        <v>2.988E-2</v>
      </c>
      <c r="AK17" s="2">
        <v>-0.223966</v>
      </c>
      <c r="AL17" s="2">
        <v>-0.31574200000000002</v>
      </c>
      <c r="AM17" s="2">
        <v>-0.33567900000000001</v>
      </c>
      <c r="AN17" s="2">
        <v>-0.40796100000000002</v>
      </c>
      <c r="AO17" s="2">
        <v>0.16600000000000001</v>
      </c>
      <c r="AP17" s="2">
        <v>-0.32003999999999999</v>
      </c>
      <c r="AQ17" s="2">
        <v>0.36749999999999999</v>
      </c>
      <c r="AR17" s="2">
        <v>-0.20365</v>
      </c>
      <c r="AS17" s="2">
        <v>-0.34081</v>
      </c>
      <c r="AT17" s="2">
        <v>-0.214228</v>
      </c>
      <c r="AU17" s="2">
        <v>-7.0513800000000001E-2</v>
      </c>
      <c r="AV17" s="2">
        <v>-9.7628400000000001E-3</v>
      </c>
      <c r="AW17" s="2">
        <v>-0.222965</v>
      </c>
      <c r="AX17" s="2">
        <v>2.145E-2</v>
      </c>
      <c r="AY17" s="2">
        <v>-4.0300000000000002E-2</v>
      </c>
      <c r="AZ17" s="2">
        <v>-0.34026800000000001</v>
      </c>
      <c r="BA17" s="2">
        <v>-0.22411600000000001</v>
      </c>
      <c r="BB17" s="2">
        <v>-0.27071699999999999</v>
      </c>
    </row>
    <row r="18" spans="1:54" x14ac:dyDescent="0.2">
      <c r="A18" s="2" t="s">
        <v>117</v>
      </c>
      <c r="B18" s="2" t="s">
        <v>73</v>
      </c>
      <c r="C18" s="2" t="s">
        <v>123</v>
      </c>
      <c r="D18" s="6">
        <v>4.4400000000000002E-2</v>
      </c>
      <c r="E18" s="6">
        <v>6.54E-2</v>
      </c>
      <c r="F18" s="2">
        <v>0.24010000000000001</v>
      </c>
      <c r="G18" s="2">
        <v>0.23400000000000001</v>
      </c>
      <c r="H18" s="2">
        <v>0.27839999999999998</v>
      </c>
      <c r="I18" s="2">
        <v>0.19589999999999999</v>
      </c>
      <c r="J18" s="2">
        <v>0.14530000000000001</v>
      </c>
      <c r="K18" s="2">
        <v>0.30259999999999998</v>
      </c>
      <c r="L18" s="2">
        <v>0.32219999999999999</v>
      </c>
      <c r="M18" s="2">
        <v>0.35599999999999998</v>
      </c>
      <c r="N18" s="2">
        <v>0.3523</v>
      </c>
      <c r="O18" s="2">
        <v>0.90249999999999997</v>
      </c>
      <c r="P18" s="2">
        <v>0.6</v>
      </c>
      <c r="Q18" s="2">
        <v>0</v>
      </c>
      <c r="R18" s="2">
        <v>0.60699999999999998</v>
      </c>
      <c r="S18" s="2">
        <v>0.55710000000000004</v>
      </c>
      <c r="T18" s="2">
        <v>1</v>
      </c>
      <c r="U18" s="2">
        <v>0.92762999999999995</v>
      </c>
      <c r="V18" s="2">
        <v>0.9</v>
      </c>
      <c r="W18" s="2">
        <v>0.76</v>
      </c>
      <c r="X18" s="2">
        <v>0.67020000000000002</v>
      </c>
      <c r="Y18" s="2">
        <v>0.5857</v>
      </c>
      <c r="Z18" s="2">
        <v>0.52080000000000004</v>
      </c>
      <c r="AA18" s="2">
        <v>0.67700000000000005</v>
      </c>
      <c r="AB18" s="2">
        <v>0.55879999999999996</v>
      </c>
      <c r="AC18" s="2">
        <v>0.53100000000000003</v>
      </c>
      <c r="AD18" s="2">
        <v>0.27410000000000001</v>
      </c>
      <c r="AE18" s="2">
        <v>0.48980000000000001</v>
      </c>
      <c r="AF18" s="2">
        <v>0.52690000000000003</v>
      </c>
      <c r="AG18" s="2">
        <v>0.47099999999999997</v>
      </c>
      <c r="AH18" s="2">
        <v>0.61250000000000004</v>
      </c>
      <c r="AI18" s="2">
        <v>0.57379999999999998</v>
      </c>
      <c r="AJ18" s="2">
        <v>0.5101</v>
      </c>
      <c r="AK18" s="2">
        <v>0.34389999999999998</v>
      </c>
      <c r="AL18" s="2">
        <v>0.31580000000000003</v>
      </c>
      <c r="AM18" s="2">
        <v>0.24010000000000001</v>
      </c>
      <c r="AN18" s="2">
        <v>0.31840000000000002</v>
      </c>
      <c r="AO18" s="2">
        <v>0.31359999999999999</v>
      </c>
      <c r="AP18" s="2">
        <v>0.42699999999999999</v>
      </c>
      <c r="AQ18" s="2">
        <v>0.20830000000000001</v>
      </c>
      <c r="AR18" s="2">
        <v>0.20549999999999999</v>
      </c>
      <c r="AS18" s="2">
        <v>0.31119999999999998</v>
      </c>
      <c r="AT18" s="2">
        <v>5.3800000000000001E-2</v>
      </c>
      <c r="AU18" s="2">
        <v>0</v>
      </c>
      <c r="AV18" s="2">
        <v>0.10299999999999999</v>
      </c>
      <c r="AW18" s="2">
        <v>-0.33629999999999999</v>
      </c>
      <c r="AX18" s="2">
        <v>0.41589999999999999</v>
      </c>
      <c r="AY18" s="2">
        <v>0.47</v>
      </c>
      <c r="AZ18" s="2">
        <v>0.224</v>
      </c>
      <c r="BA18" s="2">
        <v>0.10589999999999999</v>
      </c>
      <c r="BB18" s="2">
        <v>0.25950000000000001</v>
      </c>
    </row>
    <row r="19" spans="1:54" x14ac:dyDescent="0.2">
      <c r="A19" s="2" t="s">
        <v>117</v>
      </c>
      <c r="B19" s="2" t="s">
        <v>74</v>
      </c>
      <c r="C19" s="2" t="s">
        <v>124</v>
      </c>
      <c r="D19" s="6">
        <v>3.6299999999999999E-2</v>
      </c>
      <c r="E19" s="6">
        <v>5.4199999999999998E-2</v>
      </c>
      <c r="F19" s="2">
        <v>0.20499999999999999</v>
      </c>
      <c r="G19" s="2">
        <v>0.22</v>
      </c>
      <c r="H19" s="2">
        <v>0.255</v>
      </c>
      <c r="I19" s="2">
        <v>0.17469999999999999</v>
      </c>
      <c r="J19" s="2">
        <v>0.182</v>
      </c>
      <c r="K19" s="2">
        <v>0.30099999999999999</v>
      </c>
      <c r="L19" s="2">
        <v>0.33900000000000002</v>
      </c>
      <c r="M19" s="2">
        <v>0.39950000000000002</v>
      </c>
      <c r="N19" s="2">
        <v>0.37630000000000002</v>
      </c>
      <c r="O19" s="2">
        <v>0.84799999999999998</v>
      </c>
      <c r="P19" s="2">
        <v>0.55330000000000001</v>
      </c>
      <c r="Q19" s="2">
        <v>4.8399999999999999E-2</v>
      </c>
      <c r="R19" s="2">
        <v>0.56730000000000003</v>
      </c>
      <c r="S19" s="2">
        <v>0.45860000000000001</v>
      </c>
      <c r="T19" s="2">
        <v>0.92762999999999995</v>
      </c>
      <c r="U19" s="2">
        <v>1</v>
      </c>
      <c r="V19" s="2">
        <v>0.84230000000000005</v>
      </c>
      <c r="W19" s="2">
        <v>0.70299999999999996</v>
      </c>
      <c r="X19" s="2">
        <v>0.79769999999999996</v>
      </c>
      <c r="Y19" s="2">
        <v>0.61899999999999999</v>
      </c>
      <c r="Z19" s="2">
        <v>0.47939999999999999</v>
      </c>
      <c r="AA19" s="2">
        <v>0.66149999999999998</v>
      </c>
      <c r="AB19" s="2">
        <v>0.61309999999999998</v>
      </c>
      <c r="AC19" s="2">
        <v>0.52200000000000002</v>
      </c>
      <c r="AD19" s="2">
        <v>0.309</v>
      </c>
      <c r="AE19" s="2">
        <v>0.54300000000000004</v>
      </c>
      <c r="AF19" s="2">
        <v>0.61799999999999999</v>
      </c>
      <c r="AG19" s="2">
        <v>0.65800000000000003</v>
      </c>
      <c r="AH19" s="2">
        <v>0.58919999999999995</v>
      </c>
      <c r="AI19" s="2">
        <v>0.57509999999999994</v>
      </c>
      <c r="AJ19" s="2">
        <v>0.55069999999999997</v>
      </c>
      <c r="AK19" s="2">
        <v>0.38579999999999998</v>
      </c>
      <c r="AL19" s="2">
        <v>0.36320000000000002</v>
      </c>
      <c r="AM19" s="2">
        <v>0.29089999999999999</v>
      </c>
      <c r="AN19" s="2">
        <v>0.27100000000000002</v>
      </c>
      <c r="AO19" s="2">
        <v>0.32419999999999999</v>
      </c>
      <c r="AP19" s="2">
        <v>0.52370000000000005</v>
      </c>
      <c r="AQ19" s="2">
        <v>0.14799999999999999</v>
      </c>
      <c r="AR19" s="2">
        <v>0.2873</v>
      </c>
      <c r="AS19" s="2">
        <v>0.27460000000000001</v>
      </c>
      <c r="AT19" s="2">
        <v>0.10199999999999999</v>
      </c>
      <c r="AU19" s="2">
        <v>-1.0186199999999999E-2</v>
      </c>
      <c r="AV19" s="2">
        <v>0.1363</v>
      </c>
      <c r="AW19" s="2">
        <v>-0.36269000000000001</v>
      </c>
      <c r="AX19" s="2">
        <v>0.39400000000000002</v>
      </c>
      <c r="AY19" s="2">
        <v>0.48609999999999998</v>
      </c>
      <c r="AZ19" s="2">
        <v>0.22600000000000001</v>
      </c>
      <c r="BA19" s="2">
        <v>0.1012</v>
      </c>
      <c r="BB19" s="2">
        <v>0.26740000000000003</v>
      </c>
    </row>
    <row r="20" spans="1:54" x14ac:dyDescent="0.2">
      <c r="A20" s="2" t="s">
        <v>117</v>
      </c>
      <c r="B20" s="2" t="s">
        <v>75</v>
      </c>
      <c r="C20" s="2" t="s">
        <v>125</v>
      </c>
      <c r="D20" s="6">
        <v>5.0799999999999998E-2</v>
      </c>
      <c r="E20" s="6">
        <v>0.1201</v>
      </c>
      <c r="F20" s="2">
        <v>0.20680000000000001</v>
      </c>
      <c r="G20" s="2">
        <v>0.2001</v>
      </c>
      <c r="H20" s="2">
        <v>0.26</v>
      </c>
      <c r="I20" s="2">
        <v>0.16189999999999999</v>
      </c>
      <c r="J20" s="2">
        <v>0.1429</v>
      </c>
      <c r="K20" s="2">
        <v>0.23699999999999999</v>
      </c>
      <c r="L20" s="2">
        <v>0.29339999999999999</v>
      </c>
      <c r="M20" s="2">
        <v>0.2928</v>
      </c>
      <c r="N20" s="2">
        <v>0.30780000000000002</v>
      </c>
      <c r="O20" s="2">
        <v>0.76300000000000001</v>
      </c>
      <c r="P20" s="2">
        <v>0.65</v>
      </c>
      <c r="Q20" s="2">
        <v>-4.7049599999999997E-2</v>
      </c>
      <c r="R20" s="2">
        <v>0.46800000000000003</v>
      </c>
      <c r="S20" s="2">
        <v>0.79049999999999998</v>
      </c>
      <c r="T20" s="2">
        <v>0.9</v>
      </c>
      <c r="U20" s="2">
        <v>0.84230000000000005</v>
      </c>
      <c r="V20" s="2">
        <v>1</v>
      </c>
      <c r="W20" s="2">
        <v>0.74</v>
      </c>
      <c r="X20" s="2">
        <v>0.70420000000000005</v>
      </c>
      <c r="Y20" s="2">
        <v>0.65080000000000005</v>
      </c>
      <c r="Z20" s="2">
        <v>0.56499999999999995</v>
      </c>
      <c r="AA20" s="2">
        <v>0.59199999999999997</v>
      </c>
      <c r="AB20" s="2">
        <v>0.37730000000000002</v>
      </c>
      <c r="AC20" s="2">
        <v>0.48</v>
      </c>
      <c r="AD20" s="2">
        <v>0.22</v>
      </c>
      <c r="AE20" s="2">
        <v>0.53559999999999997</v>
      </c>
      <c r="AF20" s="2">
        <v>0.49209999999999998</v>
      </c>
      <c r="AG20" s="2">
        <v>0.5071</v>
      </c>
      <c r="AH20" s="2">
        <v>0.57699999999999996</v>
      </c>
      <c r="AI20" s="2">
        <v>0.52</v>
      </c>
      <c r="AJ20" s="2">
        <v>0.44629999999999997</v>
      </c>
      <c r="AK20" s="2">
        <v>0.2611</v>
      </c>
      <c r="AL20" s="2">
        <v>0.27500000000000002</v>
      </c>
      <c r="AM20" s="2">
        <v>0.17810000000000001</v>
      </c>
      <c r="AN20" s="2">
        <v>0.23</v>
      </c>
      <c r="AO20" s="2">
        <v>0.253</v>
      </c>
      <c r="AP20" s="2">
        <v>0.31950000000000001</v>
      </c>
      <c r="AQ20" s="2">
        <v>0.1938</v>
      </c>
      <c r="AR20" s="2">
        <v>0.14349999999999999</v>
      </c>
      <c r="AS20" s="2">
        <v>0.193</v>
      </c>
      <c r="AT20" s="2">
        <v>-9.0439200000000004E-3</v>
      </c>
      <c r="AU20" s="2">
        <v>0</v>
      </c>
      <c r="AV20" s="2">
        <v>7.5090000000000004E-2</v>
      </c>
      <c r="AW20" s="2">
        <v>-0.328293</v>
      </c>
      <c r="AX20" s="2">
        <v>0.41189999999999999</v>
      </c>
      <c r="AY20" s="2">
        <v>0.48599999999999999</v>
      </c>
      <c r="AZ20" s="2">
        <v>0.14749999999999999</v>
      </c>
      <c r="BA20" s="2">
        <v>0.104</v>
      </c>
      <c r="BB20" s="2">
        <v>0.15429999999999999</v>
      </c>
    </row>
    <row r="21" spans="1:54" x14ac:dyDescent="0.2">
      <c r="A21" s="2" t="s">
        <v>117</v>
      </c>
      <c r="B21" s="2" t="s">
        <v>76</v>
      </c>
      <c r="C21" s="2" t="s">
        <v>126</v>
      </c>
      <c r="D21" s="6">
        <v>2.8199999999999999E-2</v>
      </c>
      <c r="E21" s="6">
        <v>7.2800000000000004E-2</v>
      </c>
      <c r="F21" s="2">
        <v>6.5600000000000006E-2</v>
      </c>
      <c r="G21" s="2">
        <v>7.3160000000000003E-2</v>
      </c>
      <c r="H21" s="2">
        <v>0.11310000000000001</v>
      </c>
      <c r="I21" s="2">
        <v>2.111E-2</v>
      </c>
      <c r="J21" s="2">
        <v>2.1999999999999999E-2</v>
      </c>
      <c r="K21" s="2">
        <v>0.1394</v>
      </c>
      <c r="L21" s="2">
        <v>0.16</v>
      </c>
      <c r="M21" s="2">
        <v>0.1958</v>
      </c>
      <c r="N21" s="2">
        <v>0.24160000000000001</v>
      </c>
      <c r="O21" s="2">
        <v>0.76</v>
      </c>
      <c r="P21" s="2">
        <v>0.628</v>
      </c>
      <c r="Q21" s="2">
        <v>9.3509999999999996E-2</v>
      </c>
      <c r="R21" s="2">
        <v>0.67600000000000005</v>
      </c>
      <c r="S21" s="2">
        <v>0.66200000000000003</v>
      </c>
      <c r="T21" s="2">
        <v>0.76</v>
      </c>
      <c r="U21" s="2">
        <v>0.70299999999999996</v>
      </c>
      <c r="V21" s="2">
        <v>0.74</v>
      </c>
      <c r="W21" s="2">
        <v>1</v>
      </c>
      <c r="X21" s="2">
        <v>0.64910000000000001</v>
      </c>
      <c r="Y21" s="2">
        <v>0.62880000000000003</v>
      </c>
      <c r="Z21" s="2">
        <v>0.48</v>
      </c>
      <c r="AA21" s="2">
        <v>0.57599999999999996</v>
      </c>
      <c r="AB21" s="2">
        <v>0.46260000000000001</v>
      </c>
      <c r="AC21" s="2">
        <v>0.26829999999999998</v>
      </c>
      <c r="AD21" s="2">
        <v>0.15640000000000001</v>
      </c>
      <c r="AE21" s="2">
        <v>0.49540000000000001</v>
      </c>
      <c r="AF21" s="2">
        <v>0.66400000000000003</v>
      </c>
      <c r="AG21" s="2">
        <v>0.46949999999999997</v>
      </c>
      <c r="AH21" s="2">
        <v>0.49690000000000001</v>
      </c>
      <c r="AI21" s="2">
        <v>0.42549999999999999</v>
      </c>
      <c r="AJ21" s="2">
        <v>0.48060000000000003</v>
      </c>
      <c r="AK21" s="2">
        <v>0.224</v>
      </c>
      <c r="AL21" s="2">
        <v>0.15229999999999999</v>
      </c>
      <c r="AM21" s="2">
        <v>9.9919999999999995E-2</v>
      </c>
      <c r="AN21" s="2">
        <v>0.1225</v>
      </c>
      <c r="AO21" s="2">
        <v>0.21759999999999999</v>
      </c>
      <c r="AP21" s="2">
        <v>0.27250000000000002</v>
      </c>
      <c r="AQ21" s="2">
        <v>0.2044</v>
      </c>
      <c r="AR21" s="2">
        <v>0.28849999999999998</v>
      </c>
      <c r="AS21" s="2">
        <v>0.193</v>
      </c>
      <c r="AT21" s="2">
        <v>0.1638</v>
      </c>
      <c r="AU21" s="2">
        <v>-4.9785000000000003E-2</v>
      </c>
      <c r="AV21" s="2">
        <v>0.2452</v>
      </c>
      <c r="AW21" s="2">
        <v>-0.25519799999999998</v>
      </c>
      <c r="AX21" s="2">
        <v>0.30299999999999999</v>
      </c>
      <c r="AY21" s="2">
        <v>0.34</v>
      </c>
      <c r="AZ21" s="2">
        <v>9.5000000000000001E-2</v>
      </c>
      <c r="BA21" s="2">
        <v>1.9380000000000001E-2</v>
      </c>
      <c r="BB21" s="2">
        <v>0.1179</v>
      </c>
    </row>
    <row r="22" spans="1:54" x14ac:dyDescent="0.2">
      <c r="A22" s="2" t="s">
        <v>117</v>
      </c>
      <c r="B22" s="2" t="s">
        <v>77</v>
      </c>
      <c r="C22" s="2" t="s">
        <v>127</v>
      </c>
      <c r="D22" s="6">
        <v>3.5499999999999997E-2</v>
      </c>
      <c r="E22" s="6">
        <v>3.6999999999999998E-2</v>
      </c>
      <c r="F22" s="2">
        <v>-0.13107099999999999</v>
      </c>
      <c r="G22" s="2">
        <v>-0.132468</v>
      </c>
      <c r="H22" s="2">
        <v>-0.10102</v>
      </c>
      <c r="I22" s="2">
        <v>-0.14044999999999999</v>
      </c>
      <c r="J22" s="2">
        <v>-0.191636</v>
      </c>
      <c r="K22" s="2">
        <v>-7.44113E-2</v>
      </c>
      <c r="L22" s="2">
        <v>-4.0340000000000001E-2</v>
      </c>
      <c r="M22" s="2">
        <v>-6.2920000000000004E-2</v>
      </c>
      <c r="N22" s="2">
        <v>-1.1417699999999999E-2</v>
      </c>
      <c r="O22" s="2">
        <v>0.96479999999999999</v>
      </c>
      <c r="P22" s="2">
        <v>0.90459999999999996</v>
      </c>
      <c r="Q22" s="2">
        <v>0.29110000000000003</v>
      </c>
      <c r="R22" s="2">
        <v>0.7974</v>
      </c>
      <c r="S22" s="2">
        <v>0.66020000000000001</v>
      </c>
      <c r="T22" s="2">
        <v>0.67020000000000002</v>
      </c>
      <c r="U22" s="2">
        <v>0.79769999999999996</v>
      </c>
      <c r="V22" s="2">
        <v>0.70420000000000005</v>
      </c>
      <c r="W22" s="2">
        <v>0.64910000000000001</v>
      </c>
      <c r="X22" s="2">
        <v>1</v>
      </c>
      <c r="Y22" s="2">
        <v>0.77569999999999995</v>
      </c>
      <c r="Z22" s="2">
        <v>0.33750000000000002</v>
      </c>
      <c r="AA22" s="2">
        <v>0.60350000000000004</v>
      </c>
      <c r="AB22" s="2">
        <v>0.57179999999999997</v>
      </c>
      <c r="AC22" s="2">
        <v>5.3499999999999999E-2</v>
      </c>
      <c r="AD22" s="2">
        <v>-0.191052</v>
      </c>
      <c r="AE22" s="2">
        <v>0.47499999999999998</v>
      </c>
      <c r="AF22" s="2">
        <v>0.54800000000000004</v>
      </c>
      <c r="AG22" s="2">
        <v>0.34599999999999997</v>
      </c>
      <c r="AH22" s="2">
        <v>0.3</v>
      </c>
      <c r="AI22" s="2">
        <v>0.20830000000000001</v>
      </c>
      <c r="AJ22" s="2">
        <v>0.32400000000000001</v>
      </c>
      <c r="AK22" s="2">
        <v>-1.0365600000000001E-2</v>
      </c>
      <c r="AL22" s="2">
        <v>-7.7943399999999996E-2</v>
      </c>
      <c r="AM22" s="2">
        <v>-0.117018</v>
      </c>
      <c r="AN22" s="2">
        <v>-0.164016</v>
      </c>
      <c r="AO22" s="2">
        <v>0.2482</v>
      </c>
      <c r="AP22" s="2">
        <v>-2.0615399999999999E-2</v>
      </c>
      <c r="AQ22" s="2">
        <v>0.251</v>
      </c>
      <c r="AR22" s="2">
        <v>5.6370000000000003E-2</v>
      </c>
      <c r="AS22" s="2">
        <v>-3.7482500000000002E-2</v>
      </c>
      <c r="AT22" s="2">
        <v>-0.10897</v>
      </c>
      <c r="AU22" s="2">
        <v>-9.4916E-2</v>
      </c>
      <c r="AV22" s="2">
        <v>0.23830000000000001</v>
      </c>
      <c r="AW22" s="2">
        <v>-0.24480399999999999</v>
      </c>
      <c r="AX22" s="2">
        <v>0.13089999999999999</v>
      </c>
      <c r="AY22" s="2">
        <v>0.12509999999999999</v>
      </c>
      <c r="AZ22" s="2">
        <v>-0.14186000000000001</v>
      </c>
      <c r="BA22" s="2">
        <v>-0.15979299999999999</v>
      </c>
      <c r="BB22" s="2">
        <v>-2.0579E-2</v>
      </c>
    </row>
    <row r="23" spans="1:54" x14ac:dyDescent="0.2">
      <c r="A23" s="2" t="s">
        <v>117</v>
      </c>
      <c r="B23" s="2" t="s">
        <v>78</v>
      </c>
      <c r="C23" s="2" t="s">
        <v>128</v>
      </c>
      <c r="D23" s="6">
        <v>3.27E-2</v>
      </c>
      <c r="E23" s="6">
        <v>3.2300000000000002E-2</v>
      </c>
      <c r="F23" s="2">
        <v>-0.13868800000000001</v>
      </c>
      <c r="G23" s="2">
        <v>-0.13094800000000001</v>
      </c>
      <c r="H23" s="2">
        <v>-0.106042</v>
      </c>
      <c r="I23" s="2">
        <v>-0.175012</v>
      </c>
      <c r="J23" s="2">
        <v>-0.16385</v>
      </c>
      <c r="K23" s="2">
        <v>-9.2953400000000005E-2</v>
      </c>
      <c r="L23" s="2">
        <v>-5.9343399999999998E-2</v>
      </c>
      <c r="M23" s="2">
        <v>-6.14986E-2</v>
      </c>
      <c r="N23" s="2">
        <v>-3.2549000000000002E-2</v>
      </c>
      <c r="O23" s="2">
        <v>0.8831</v>
      </c>
      <c r="P23" s="2">
        <v>0.79200000000000004</v>
      </c>
      <c r="Q23" s="2">
        <v>0.27660000000000001</v>
      </c>
      <c r="R23" s="2">
        <v>0.876</v>
      </c>
      <c r="S23" s="2">
        <v>0.745</v>
      </c>
      <c r="T23" s="2">
        <v>0.5857</v>
      </c>
      <c r="U23" s="2">
        <v>0.61899999999999999</v>
      </c>
      <c r="V23" s="2">
        <v>0.65080000000000005</v>
      </c>
      <c r="W23" s="2">
        <v>0.62880000000000003</v>
      </c>
      <c r="X23" s="2">
        <v>0.77569999999999995</v>
      </c>
      <c r="Y23" s="2">
        <v>1</v>
      </c>
      <c r="Z23" s="2">
        <v>0.1726</v>
      </c>
      <c r="AA23" s="2">
        <v>0.54710000000000003</v>
      </c>
      <c r="AB23" s="2">
        <v>0.60629999999999995</v>
      </c>
      <c r="AC23" s="2">
        <v>4.0090000000000001E-2</v>
      </c>
      <c r="AD23" s="2">
        <v>-0.15021300000000001</v>
      </c>
      <c r="AE23" s="2">
        <v>0.4249</v>
      </c>
      <c r="AF23" s="2">
        <v>0.40239999999999998</v>
      </c>
      <c r="AG23" s="2">
        <v>0.24</v>
      </c>
      <c r="AH23" s="2">
        <v>0.38690000000000002</v>
      </c>
      <c r="AI23" s="2">
        <v>0.28079999999999999</v>
      </c>
      <c r="AJ23" s="2">
        <v>0.18099999999999999</v>
      </c>
      <c r="AK23" s="2">
        <v>-2.86275E-2</v>
      </c>
      <c r="AL23" s="2">
        <v>-8.1379000000000007E-2</v>
      </c>
      <c r="AM23" s="2">
        <v>-0.1104</v>
      </c>
      <c r="AN23" s="2">
        <v>-0.161493</v>
      </c>
      <c r="AO23" s="2">
        <v>0.1522</v>
      </c>
      <c r="AP23" s="2">
        <v>-2.0837899999999999E-2</v>
      </c>
      <c r="AQ23" s="2">
        <v>0.18970000000000001</v>
      </c>
      <c r="AR23" s="2">
        <v>0</v>
      </c>
      <c r="AS23" s="2">
        <v>-7.9991999999999994E-2</v>
      </c>
      <c r="AT23" s="2">
        <v>-7.5961399999999998E-2</v>
      </c>
      <c r="AU23" s="2">
        <v>-0.15792</v>
      </c>
      <c r="AV23" s="2">
        <v>9.5500000000000002E-2</v>
      </c>
      <c r="AW23" s="2">
        <v>-0.228438</v>
      </c>
      <c r="AX23" s="2">
        <v>9.7699999999999995E-2</v>
      </c>
      <c r="AY23" s="2">
        <v>0.1</v>
      </c>
      <c r="AZ23" s="2">
        <v>-0.123996</v>
      </c>
      <c r="BA23" s="2">
        <v>-0.12640000000000001</v>
      </c>
      <c r="BB23" s="2">
        <v>-6.1749100000000001E-2</v>
      </c>
    </row>
    <row r="24" spans="1:54" x14ac:dyDescent="0.2">
      <c r="A24" s="2" t="s">
        <v>117</v>
      </c>
      <c r="B24" s="2" t="s">
        <v>79</v>
      </c>
      <c r="C24" s="2" t="s">
        <v>129</v>
      </c>
      <c r="D24" s="6">
        <v>3.6499999999999998E-2</v>
      </c>
      <c r="E24" s="6">
        <v>0.1019</v>
      </c>
      <c r="F24" s="2">
        <v>0.311</v>
      </c>
      <c r="G24" s="2">
        <v>0.40229999999999999</v>
      </c>
      <c r="H24" s="2">
        <v>0.43459999999999999</v>
      </c>
      <c r="I24" s="2">
        <v>0.34949999999999998</v>
      </c>
      <c r="J24" s="2">
        <v>0.33910000000000001</v>
      </c>
      <c r="K24" s="2">
        <v>0.43269999999999997</v>
      </c>
      <c r="L24" s="2">
        <v>0.42280000000000001</v>
      </c>
      <c r="M24" s="2">
        <v>0.38400000000000001</v>
      </c>
      <c r="N24" s="2">
        <v>0.39400000000000002</v>
      </c>
      <c r="O24" s="2">
        <v>0.42330000000000001</v>
      </c>
      <c r="P24" s="2">
        <v>0.19900000000000001</v>
      </c>
      <c r="Q24" s="2">
        <v>-5.6273999999999998E-2</v>
      </c>
      <c r="R24" s="2">
        <v>0.13089999999999999</v>
      </c>
      <c r="S24" s="2">
        <v>0.17349999999999999</v>
      </c>
      <c r="T24" s="2">
        <v>0.52080000000000004</v>
      </c>
      <c r="U24" s="2">
        <v>0.47939999999999999</v>
      </c>
      <c r="V24" s="2">
        <v>0.56499999999999995</v>
      </c>
      <c r="W24" s="2">
        <v>0.48</v>
      </c>
      <c r="X24" s="2">
        <v>0.33750000000000002</v>
      </c>
      <c r="Y24" s="2">
        <v>0.1726</v>
      </c>
      <c r="Z24" s="2">
        <v>1</v>
      </c>
      <c r="AA24" s="2">
        <v>0.34499999999999997</v>
      </c>
      <c r="AB24" s="2">
        <v>0.20599999999999999</v>
      </c>
      <c r="AC24" s="2">
        <v>0.6633</v>
      </c>
      <c r="AD24" s="2">
        <v>0.43790000000000001</v>
      </c>
      <c r="AE24" s="2">
        <v>0.36199999999999999</v>
      </c>
      <c r="AF24" s="2">
        <v>0.32250000000000001</v>
      </c>
      <c r="AG24" s="2">
        <v>0.41199999999999998</v>
      </c>
      <c r="AH24" s="2">
        <v>0.435</v>
      </c>
      <c r="AI24" s="2">
        <v>0.35</v>
      </c>
      <c r="AJ24" s="2">
        <v>0.44190000000000002</v>
      </c>
      <c r="AK24" s="2">
        <v>0.29659999999999997</v>
      </c>
      <c r="AL24" s="2">
        <v>0.31919999999999998</v>
      </c>
      <c r="AM24" s="2">
        <v>0.31509999999999999</v>
      </c>
      <c r="AN24" s="2">
        <v>0.30149999999999999</v>
      </c>
      <c r="AO24" s="2">
        <v>0.12920000000000001</v>
      </c>
      <c r="AP24" s="2">
        <v>0.4597</v>
      </c>
      <c r="AQ24" s="2">
        <v>2.7199999999999998E-2</v>
      </c>
      <c r="AR24" s="2">
        <v>0.26169999999999999</v>
      </c>
      <c r="AS24" s="2">
        <v>0.1956</v>
      </c>
      <c r="AT24" s="2">
        <v>0.37</v>
      </c>
      <c r="AU24" s="2">
        <v>3.9550000000000002E-2</v>
      </c>
      <c r="AV24" s="2">
        <v>0.24099999999999999</v>
      </c>
      <c r="AW24" s="2">
        <v>-0.12374599999999999</v>
      </c>
      <c r="AX24" s="2">
        <v>0.72130000000000005</v>
      </c>
      <c r="AY24" s="2">
        <v>0.6099</v>
      </c>
      <c r="AZ24" s="2">
        <v>0.38390000000000002</v>
      </c>
      <c r="BA24" s="2">
        <v>0.21</v>
      </c>
      <c r="BB24" s="2">
        <v>0.25940000000000002</v>
      </c>
    </row>
    <row r="25" spans="1:54" x14ac:dyDescent="0.2">
      <c r="A25" s="2" t="s">
        <v>117</v>
      </c>
      <c r="B25" s="2" t="s">
        <v>80</v>
      </c>
      <c r="C25" s="2" t="s">
        <v>130</v>
      </c>
      <c r="D25" s="6">
        <v>3.15E-2</v>
      </c>
      <c r="E25" s="6">
        <v>5.1299999999999998E-2</v>
      </c>
      <c r="F25" s="2">
        <v>-4.3618900000000002E-2</v>
      </c>
      <c r="G25" s="2">
        <v>-3.1826E-2</v>
      </c>
      <c r="H25" s="2">
        <v>0</v>
      </c>
      <c r="I25" s="2">
        <v>-7.1878600000000001E-2</v>
      </c>
      <c r="J25" s="2">
        <v>-6.0835E-2</v>
      </c>
      <c r="K25" s="2">
        <v>-1.0820400000000001E-2</v>
      </c>
      <c r="L25" s="2">
        <v>0</v>
      </c>
      <c r="M25" s="2">
        <v>8.7589999999999994E-3</v>
      </c>
      <c r="N25" s="2">
        <v>2.145E-2</v>
      </c>
      <c r="O25" s="2">
        <v>0.68600000000000005</v>
      </c>
      <c r="P25" s="2">
        <v>0.54190000000000005</v>
      </c>
      <c r="Q25" s="2">
        <v>4.1200000000000001E-2</v>
      </c>
      <c r="R25" s="2">
        <v>0.51800000000000002</v>
      </c>
      <c r="S25" s="2">
        <v>0.48859999999999998</v>
      </c>
      <c r="T25" s="2">
        <v>0.67700000000000005</v>
      </c>
      <c r="U25" s="2">
        <v>0.66149999999999998</v>
      </c>
      <c r="V25" s="2">
        <v>0.59199999999999997</v>
      </c>
      <c r="W25" s="2">
        <v>0.57599999999999996</v>
      </c>
      <c r="X25" s="2">
        <v>0.60350000000000004</v>
      </c>
      <c r="Y25" s="2">
        <v>0.54710000000000003</v>
      </c>
      <c r="Z25" s="2">
        <v>0.34499999999999997</v>
      </c>
      <c r="AA25" s="2">
        <v>1</v>
      </c>
      <c r="AB25" s="2">
        <v>0.84299999999999997</v>
      </c>
      <c r="AC25" s="2">
        <v>0.20080000000000001</v>
      </c>
      <c r="AD25" s="2">
        <v>9.5670000000000005E-2</v>
      </c>
      <c r="AE25" s="2">
        <v>0.32169999999999999</v>
      </c>
      <c r="AF25" s="2">
        <v>0.34589999999999999</v>
      </c>
      <c r="AG25" s="2">
        <v>0.215</v>
      </c>
      <c r="AH25" s="2">
        <v>0.33100000000000002</v>
      </c>
      <c r="AI25" s="2">
        <v>0.24979999999999999</v>
      </c>
      <c r="AJ25" s="2">
        <v>0.20810000000000001</v>
      </c>
      <c r="AK25" s="2">
        <v>6.7299999999999999E-2</v>
      </c>
      <c r="AL25" s="2">
        <v>1.9220000000000001E-2</v>
      </c>
      <c r="AM25" s="2">
        <v>-3.2381E-2</v>
      </c>
      <c r="AN25" s="2">
        <v>-1.68237E-2</v>
      </c>
      <c r="AO25" s="2">
        <v>0.1547</v>
      </c>
      <c r="AP25" s="2">
        <v>0.13159999999999999</v>
      </c>
      <c r="AQ25" s="2">
        <v>0.19</v>
      </c>
      <c r="AR25" s="2">
        <v>-4.23539E-2</v>
      </c>
      <c r="AS25" s="2">
        <v>-3.8256699999999998E-2</v>
      </c>
      <c r="AT25" s="2">
        <v>9.5670000000000009E-3</v>
      </c>
      <c r="AU25" s="2">
        <v>-0.10340000000000001</v>
      </c>
      <c r="AV25" s="2">
        <v>-1.8373799999999999E-2</v>
      </c>
      <c r="AW25" s="2">
        <v>-0.35636400000000001</v>
      </c>
      <c r="AX25" s="2">
        <v>0.184</v>
      </c>
      <c r="AY25" s="2">
        <v>0.193</v>
      </c>
      <c r="AZ25" s="2">
        <v>-3.01201E-2</v>
      </c>
      <c r="BA25" s="2">
        <v>-8.2507999999999998E-2</v>
      </c>
      <c r="BB25" s="2">
        <v>0.10730000000000001</v>
      </c>
    </row>
    <row r="26" spans="1:54" x14ac:dyDescent="0.2">
      <c r="A26" s="2" t="s">
        <v>117</v>
      </c>
      <c r="B26" s="2" t="s">
        <v>81</v>
      </c>
      <c r="C26" s="2" t="s">
        <v>131</v>
      </c>
      <c r="D26" s="6">
        <v>2.3900000000000001E-2</v>
      </c>
      <c r="E26" s="6">
        <v>1.5699999999999999E-2</v>
      </c>
      <c r="F26" s="2">
        <v>-0.109219</v>
      </c>
      <c r="G26" s="2">
        <v>-0.14423</v>
      </c>
      <c r="H26" s="2">
        <v>-0.10730000000000001</v>
      </c>
      <c r="I26" s="2">
        <v>-0.122448</v>
      </c>
      <c r="J26" s="2">
        <v>-0.1022</v>
      </c>
      <c r="K26" s="2">
        <v>-9.0759999999999993E-2</v>
      </c>
      <c r="L26" s="2">
        <v>-7.05736E-2</v>
      </c>
      <c r="M26" s="2">
        <v>-0.100302</v>
      </c>
      <c r="N26" s="2">
        <v>-2.8709499999999999E-2</v>
      </c>
      <c r="O26" s="2">
        <v>0.57999999999999996</v>
      </c>
      <c r="P26" s="2">
        <v>0.55279999999999996</v>
      </c>
      <c r="Q26" s="2">
        <v>0.33119999999999999</v>
      </c>
      <c r="R26" s="2">
        <v>0.6421</v>
      </c>
      <c r="S26" s="2">
        <v>0.35499999999999998</v>
      </c>
      <c r="T26" s="2">
        <v>0.55879999999999996</v>
      </c>
      <c r="U26" s="2">
        <v>0.61309999999999998</v>
      </c>
      <c r="V26" s="2">
        <v>0.37730000000000002</v>
      </c>
      <c r="W26" s="2">
        <v>0.46260000000000001</v>
      </c>
      <c r="X26" s="2">
        <v>0.57179999999999997</v>
      </c>
      <c r="Y26" s="2">
        <v>0.60629999999999995</v>
      </c>
      <c r="Z26" s="2">
        <v>0.20599999999999999</v>
      </c>
      <c r="AA26" s="2">
        <v>0.84299999999999997</v>
      </c>
      <c r="AB26" s="2">
        <v>1</v>
      </c>
      <c r="AC26" s="2">
        <v>0.1016</v>
      </c>
      <c r="AD26" s="2">
        <v>-2.1284000000000001E-2</v>
      </c>
      <c r="AE26" s="2">
        <v>0.30480000000000002</v>
      </c>
      <c r="AF26" s="2">
        <v>0.31469999999999998</v>
      </c>
      <c r="AG26" s="2">
        <v>0.191</v>
      </c>
      <c r="AH26" s="2">
        <v>0.24249999999999999</v>
      </c>
      <c r="AI26" s="2">
        <v>0.25900000000000001</v>
      </c>
      <c r="AJ26" s="2">
        <v>0.19089999999999999</v>
      </c>
      <c r="AK26" s="2">
        <v>0</v>
      </c>
      <c r="AL26" s="2">
        <v>-3.7104499999999999E-2</v>
      </c>
      <c r="AM26" s="2">
        <v>-7.1638400000000005E-2</v>
      </c>
      <c r="AN26" s="2">
        <v>-6.2572100000000005E-2</v>
      </c>
      <c r="AO26" s="2">
        <v>0.16900000000000001</v>
      </c>
      <c r="AP26" s="2">
        <v>5.7099999999999998E-2</v>
      </c>
      <c r="AQ26" s="2">
        <v>0.1711</v>
      </c>
      <c r="AR26" s="2">
        <v>-2.7057299999999999E-2</v>
      </c>
      <c r="AS26" s="2">
        <v>-4.3795000000000001E-2</v>
      </c>
      <c r="AT26" s="2">
        <v>-8.69008E-2</v>
      </c>
      <c r="AU26" s="2">
        <v>-0.14662</v>
      </c>
      <c r="AV26" s="2">
        <v>5.1830000000000001E-2</v>
      </c>
      <c r="AW26" s="2">
        <v>-0.35844100000000001</v>
      </c>
      <c r="AX26" s="2">
        <v>3.952E-2</v>
      </c>
      <c r="AY26" s="2">
        <v>3.7949999999999998E-2</v>
      </c>
      <c r="AZ26" s="2">
        <v>-9.1105000000000005E-2</v>
      </c>
      <c r="BA26" s="2">
        <v>-0.109712</v>
      </c>
      <c r="BB26" s="2">
        <v>0.1033</v>
      </c>
    </row>
    <row r="27" spans="1:54" x14ac:dyDescent="0.2">
      <c r="A27" s="2" t="s">
        <v>117</v>
      </c>
      <c r="B27" s="2" t="s">
        <v>82</v>
      </c>
      <c r="C27" s="2" t="s">
        <v>132</v>
      </c>
      <c r="D27" s="6">
        <v>6.3799999999999996E-2</v>
      </c>
      <c r="E27" s="6">
        <v>0.1288</v>
      </c>
      <c r="F27" s="2">
        <v>0.60650000000000004</v>
      </c>
      <c r="G27" s="2">
        <v>0.76349999999999996</v>
      </c>
      <c r="H27" s="2">
        <v>0.75609999999999999</v>
      </c>
      <c r="I27" s="2">
        <v>0.74780000000000002</v>
      </c>
      <c r="J27" s="2">
        <v>0.59289999999999998</v>
      </c>
      <c r="K27" s="2">
        <v>0.72399999999999998</v>
      </c>
      <c r="L27" s="2">
        <v>0.77229999999999999</v>
      </c>
      <c r="M27" s="2">
        <v>0.70920000000000005</v>
      </c>
      <c r="N27" s="2">
        <v>0.69920000000000004</v>
      </c>
      <c r="O27" s="2">
        <v>0.22800000000000001</v>
      </c>
      <c r="P27" s="2">
        <v>-0.17509</v>
      </c>
      <c r="Q27" s="2">
        <v>-0.13294900000000001</v>
      </c>
      <c r="R27" s="2">
        <v>-0.18137</v>
      </c>
      <c r="S27" s="2">
        <v>-0.17601</v>
      </c>
      <c r="T27" s="2">
        <v>0.53100000000000003</v>
      </c>
      <c r="U27" s="2">
        <v>0.52200000000000002</v>
      </c>
      <c r="V27" s="2">
        <v>0.48</v>
      </c>
      <c r="W27" s="2">
        <v>0.26829999999999998</v>
      </c>
      <c r="X27" s="2">
        <v>5.3499999999999999E-2</v>
      </c>
      <c r="Y27" s="2">
        <v>4.0090000000000001E-2</v>
      </c>
      <c r="Z27" s="2">
        <v>0.6633</v>
      </c>
      <c r="AA27" s="2">
        <v>0.20080000000000001</v>
      </c>
      <c r="AB27" s="2">
        <v>0.1016</v>
      </c>
      <c r="AC27" s="2">
        <v>1</v>
      </c>
      <c r="AD27" s="2">
        <v>0.84</v>
      </c>
      <c r="AE27" s="2">
        <v>0.308</v>
      </c>
      <c r="AF27" s="2">
        <v>0.24</v>
      </c>
      <c r="AG27" s="2">
        <v>0.4803</v>
      </c>
      <c r="AH27" s="2">
        <v>0.62190000000000001</v>
      </c>
      <c r="AI27" s="2">
        <v>0.77459999999999996</v>
      </c>
      <c r="AJ27" s="2">
        <v>0.59030000000000005</v>
      </c>
      <c r="AK27" s="2">
        <v>0.64100000000000001</v>
      </c>
      <c r="AL27" s="2">
        <v>0.83799999999999997</v>
      </c>
      <c r="AM27" s="2">
        <v>0.78100000000000003</v>
      </c>
      <c r="AN27" s="2">
        <v>0.82620000000000005</v>
      </c>
      <c r="AO27" s="2">
        <v>0.14000000000000001</v>
      </c>
      <c r="AP27" s="2">
        <v>0.78459999999999996</v>
      </c>
      <c r="AQ27" s="2">
        <v>-0.13173000000000001</v>
      </c>
      <c r="AR27" s="2">
        <v>0.51100000000000001</v>
      </c>
      <c r="AS27" s="2">
        <v>0.54600000000000004</v>
      </c>
      <c r="AT27" s="2">
        <v>0.49819999999999998</v>
      </c>
      <c r="AU27" s="2">
        <v>7.2080000000000005E-2</v>
      </c>
      <c r="AV27" s="2">
        <v>0.28199999999999997</v>
      </c>
      <c r="AW27" s="2">
        <v>-0.115548</v>
      </c>
      <c r="AX27" s="2">
        <v>0.66</v>
      </c>
      <c r="AY27" s="2">
        <v>0.70799999999999996</v>
      </c>
      <c r="AZ27" s="2">
        <v>0.59660000000000002</v>
      </c>
      <c r="BA27" s="2">
        <v>0.48799999999999999</v>
      </c>
      <c r="BB27" s="2">
        <v>0.58430000000000004</v>
      </c>
    </row>
    <row r="28" spans="1:54" x14ac:dyDescent="0.2">
      <c r="A28" s="2" t="s">
        <v>117</v>
      </c>
      <c r="B28" s="2" t="s">
        <v>83</v>
      </c>
      <c r="C28" s="2" t="s">
        <v>133</v>
      </c>
      <c r="D28" s="6">
        <v>5.2499999999999998E-2</v>
      </c>
      <c r="E28" s="6">
        <v>8.6800000000000002E-2</v>
      </c>
      <c r="F28" s="2">
        <v>0.56759999999999999</v>
      </c>
      <c r="G28" s="2">
        <v>0.46560000000000001</v>
      </c>
      <c r="H28" s="2">
        <v>0.57399999999999995</v>
      </c>
      <c r="I28" s="2">
        <v>0.50490000000000002</v>
      </c>
      <c r="J28" s="2">
        <v>0.58850000000000002</v>
      </c>
      <c r="K28" s="2">
        <v>0.60670000000000002</v>
      </c>
      <c r="L28" s="2">
        <v>0.54490000000000005</v>
      </c>
      <c r="M28" s="2">
        <v>0.64800000000000002</v>
      </c>
      <c r="N28" s="2">
        <v>0.54349999999999998</v>
      </c>
      <c r="O28" s="2">
        <v>-2.0327899999999999E-2</v>
      </c>
      <c r="P28" s="2">
        <v>-0.35791899999999999</v>
      </c>
      <c r="Q28" s="2">
        <v>-0.13367000000000001</v>
      </c>
      <c r="R28" s="2">
        <v>-0.33428200000000002</v>
      </c>
      <c r="S28" s="2">
        <v>-0.33122000000000001</v>
      </c>
      <c r="T28" s="2">
        <v>0.27410000000000001</v>
      </c>
      <c r="U28" s="2">
        <v>0.309</v>
      </c>
      <c r="V28" s="2">
        <v>0.22</v>
      </c>
      <c r="W28" s="2">
        <v>0.15640000000000001</v>
      </c>
      <c r="X28" s="2">
        <v>-0.191052</v>
      </c>
      <c r="Y28" s="2">
        <v>-0.15021300000000001</v>
      </c>
      <c r="Z28" s="2">
        <v>0.43790000000000001</v>
      </c>
      <c r="AA28" s="2">
        <v>9.5670000000000005E-2</v>
      </c>
      <c r="AB28" s="2">
        <v>-2.1284000000000001E-2</v>
      </c>
      <c r="AC28" s="2">
        <v>0.84</v>
      </c>
      <c r="AD28" s="2">
        <v>1</v>
      </c>
      <c r="AE28" s="2">
        <v>0.1</v>
      </c>
      <c r="AF28" s="2">
        <v>1.077E-2</v>
      </c>
      <c r="AG28" s="2">
        <v>0.313</v>
      </c>
      <c r="AH28" s="2">
        <v>0.41899999999999998</v>
      </c>
      <c r="AI28" s="2">
        <v>0.47399999999999998</v>
      </c>
      <c r="AJ28" s="2">
        <v>0.34499999999999997</v>
      </c>
      <c r="AK28" s="2">
        <v>0.65359999999999996</v>
      </c>
      <c r="AL28" s="2">
        <v>0.60499999999999998</v>
      </c>
      <c r="AM28" s="2">
        <v>0.621</v>
      </c>
      <c r="AN28" s="2">
        <v>0.68</v>
      </c>
      <c r="AO28" s="2">
        <v>3.5909999999999997E-2</v>
      </c>
      <c r="AP28" s="2">
        <v>0.89170000000000005</v>
      </c>
      <c r="AQ28" s="2">
        <v>-0.179061</v>
      </c>
      <c r="AR28" s="2">
        <v>0.40550000000000003</v>
      </c>
      <c r="AS28" s="2">
        <v>0.44719999999999999</v>
      </c>
      <c r="AT28" s="2">
        <v>0.83299999999999996</v>
      </c>
      <c r="AU28" s="2">
        <v>0.19969999999999999</v>
      </c>
      <c r="AV28" s="2">
        <v>5.4449999999999998E-2</v>
      </c>
      <c r="AW28" s="2">
        <v>-0.22116</v>
      </c>
      <c r="AX28" s="2">
        <v>0.45</v>
      </c>
      <c r="AY28" s="2">
        <v>0.62949999999999995</v>
      </c>
      <c r="AZ28" s="2">
        <v>0.57940000000000003</v>
      </c>
      <c r="BA28" s="2">
        <v>0.34699999999999998</v>
      </c>
      <c r="BB28" s="2">
        <v>0.45019999999999999</v>
      </c>
    </row>
    <row r="29" spans="1:54" x14ac:dyDescent="0.2">
      <c r="A29" s="2" t="s">
        <v>117</v>
      </c>
      <c r="B29" s="2" t="s">
        <v>84</v>
      </c>
      <c r="C29" s="2" t="s">
        <v>134</v>
      </c>
      <c r="D29" s="6">
        <v>5.1999999999999998E-3</v>
      </c>
      <c r="E29" s="6">
        <v>0.11210000000000001</v>
      </c>
      <c r="F29" s="2">
        <v>0.23400000000000001</v>
      </c>
      <c r="G29" s="2">
        <v>0.25600000000000001</v>
      </c>
      <c r="H29" s="2">
        <v>0.26190000000000002</v>
      </c>
      <c r="I29" s="2">
        <v>0.16930000000000001</v>
      </c>
      <c r="J29" s="2">
        <v>0.18090000000000001</v>
      </c>
      <c r="K29" s="2">
        <v>0.37990000000000002</v>
      </c>
      <c r="L29" s="2">
        <v>0.4743</v>
      </c>
      <c r="M29" s="2">
        <v>0.4153</v>
      </c>
      <c r="N29" s="2">
        <v>0.4471</v>
      </c>
      <c r="O29" s="2">
        <v>0.42199999999999999</v>
      </c>
      <c r="P29" s="2">
        <v>0.30320000000000003</v>
      </c>
      <c r="Q29" s="2">
        <v>6.8940000000000001E-2</v>
      </c>
      <c r="R29" s="2">
        <v>0.43990000000000001</v>
      </c>
      <c r="S29" s="2">
        <v>0.21879999999999999</v>
      </c>
      <c r="T29" s="2">
        <v>0.48980000000000001</v>
      </c>
      <c r="U29" s="2">
        <v>0.54300000000000004</v>
      </c>
      <c r="V29" s="2">
        <v>0.53559999999999997</v>
      </c>
      <c r="W29" s="2">
        <v>0.49540000000000001</v>
      </c>
      <c r="X29" s="2">
        <v>0.47499999999999998</v>
      </c>
      <c r="Y29" s="2">
        <v>0.4249</v>
      </c>
      <c r="Z29" s="2">
        <v>0.36199999999999999</v>
      </c>
      <c r="AA29" s="2">
        <v>0.32169999999999999</v>
      </c>
      <c r="AB29" s="2">
        <v>0.30480000000000002</v>
      </c>
      <c r="AC29" s="2">
        <v>0.308</v>
      </c>
      <c r="AD29" s="2">
        <v>0.1</v>
      </c>
      <c r="AE29" s="2">
        <v>1</v>
      </c>
      <c r="AF29" s="2">
        <v>0.82599999999999996</v>
      </c>
      <c r="AG29" s="2">
        <v>0.82899999999999996</v>
      </c>
      <c r="AH29" s="2">
        <v>0.39389999999999997</v>
      </c>
      <c r="AI29" s="2">
        <v>0.38279999999999997</v>
      </c>
      <c r="AJ29" s="2">
        <v>0.62670000000000003</v>
      </c>
      <c r="AK29" s="2">
        <v>0.20100000000000001</v>
      </c>
      <c r="AL29" s="2">
        <v>0.23860000000000001</v>
      </c>
      <c r="AM29" s="2">
        <v>0.25900000000000001</v>
      </c>
      <c r="AN29" s="2">
        <v>0.21560000000000001</v>
      </c>
      <c r="AO29" s="2">
        <v>0.27439999999999998</v>
      </c>
      <c r="AP29" s="2">
        <v>0.21529999999999999</v>
      </c>
      <c r="AQ29" s="2">
        <v>0.13059999999999999</v>
      </c>
      <c r="AR29" s="2">
        <v>0.44729999999999998</v>
      </c>
      <c r="AS29" s="2">
        <v>0.47799999999999998</v>
      </c>
      <c r="AT29" s="2">
        <v>0.1052</v>
      </c>
      <c r="AU29" s="2">
        <v>0</v>
      </c>
      <c r="AV29" s="2">
        <v>0.432</v>
      </c>
      <c r="AW29" s="2">
        <v>0.2167</v>
      </c>
      <c r="AX29" s="2">
        <v>0.313</v>
      </c>
      <c r="AY29" s="2">
        <v>0.55810000000000004</v>
      </c>
      <c r="AZ29" s="2">
        <v>0.19</v>
      </c>
      <c r="BA29" s="2">
        <v>0.1192</v>
      </c>
      <c r="BB29" s="2">
        <v>0.22500000000000001</v>
      </c>
    </row>
    <row r="30" spans="1:54" x14ac:dyDescent="0.2">
      <c r="A30" s="2" t="s">
        <v>117</v>
      </c>
      <c r="B30" s="2" t="s">
        <v>85</v>
      </c>
      <c r="C30" s="2" t="s">
        <v>135</v>
      </c>
      <c r="D30" s="6">
        <v>2.7000000000000001E-3</v>
      </c>
      <c r="E30" s="6">
        <v>9.5000000000000001E-2</v>
      </c>
      <c r="F30" s="2">
        <v>0.14560000000000001</v>
      </c>
      <c r="G30" s="2">
        <v>0.17199999999999999</v>
      </c>
      <c r="H30" s="2">
        <v>0.187</v>
      </c>
      <c r="I30" s="2">
        <v>0.1119</v>
      </c>
      <c r="J30" s="2">
        <v>8.974E-2</v>
      </c>
      <c r="K30" s="2">
        <v>0.25169999999999998</v>
      </c>
      <c r="L30" s="2">
        <v>0.34</v>
      </c>
      <c r="M30" s="2">
        <v>0.36980000000000002</v>
      </c>
      <c r="N30" s="2">
        <v>0.34229999999999999</v>
      </c>
      <c r="O30" s="2">
        <v>0.499</v>
      </c>
      <c r="P30" s="2">
        <v>0.498</v>
      </c>
      <c r="Q30" s="2">
        <v>9.2289999999999997E-2</v>
      </c>
      <c r="R30" s="2">
        <v>0.47299999999999998</v>
      </c>
      <c r="S30" s="2">
        <v>0.3034</v>
      </c>
      <c r="T30" s="2">
        <v>0.52690000000000003</v>
      </c>
      <c r="U30" s="2">
        <v>0.61799999999999999</v>
      </c>
      <c r="V30" s="2">
        <v>0.49209999999999998</v>
      </c>
      <c r="W30" s="2">
        <v>0.66400000000000003</v>
      </c>
      <c r="X30" s="2">
        <v>0.54800000000000004</v>
      </c>
      <c r="Y30" s="2">
        <v>0.40239999999999998</v>
      </c>
      <c r="Z30" s="2">
        <v>0.32250000000000001</v>
      </c>
      <c r="AA30" s="2">
        <v>0.34589999999999999</v>
      </c>
      <c r="AB30" s="2">
        <v>0.31469999999999998</v>
      </c>
      <c r="AC30" s="2">
        <v>0.24</v>
      </c>
      <c r="AD30" s="2">
        <v>1.077E-2</v>
      </c>
      <c r="AE30" s="2">
        <v>0.82599999999999996</v>
      </c>
      <c r="AF30" s="2">
        <v>1</v>
      </c>
      <c r="AG30" s="2">
        <v>0.83209999999999995</v>
      </c>
      <c r="AH30" s="2">
        <v>0.3926</v>
      </c>
      <c r="AI30" s="2">
        <v>0.309</v>
      </c>
      <c r="AJ30" s="2">
        <v>0.59399999999999997</v>
      </c>
      <c r="AK30" s="2">
        <v>0.1431</v>
      </c>
      <c r="AL30" s="2">
        <v>0.19520000000000001</v>
      </c>
      <c r="AM30" s="2">
        <v>0.14299999999999999</v>
      </c>
      <c r="AN30" s="2">
        <v>0.1298</v>
      </c>
      <c r="AO30" s="2">
        <v>0.2918</v>
      </c>
      <c r="AP30" s="2">
        <v>0.14829999999999999</v>
      </c>
      <c r="AQ30" s="2">
        <v>0.18099999999999999</v>
      </c>
      <c r="AR30" s="2">
        <v>0.40789999999999998</v>
      </c>
      <c r="AS30" s="2">
        <v>0.3327</v>
      </c>
      <c r="AT30" s="2">
        <v>3.95E-2</v>
      </c>
      <c r="AU30" s="2">
        <v>-2.0256900000000001E-2</v>
      </c>
      <c r="AV30" s="2">
        <v>0.31709999999999999</v>
      </c>
      <c r="AW30" s="2">
        <v>0.17799999999999999</v>
      </c>
      <c r="AX30" s="2">
        <v>0.251</v>
      </c>
      <c r="AY30" s="2">
        <v>0.4</v>
      </c>
      <c r="AZ30" s="2">
        <v>0.1246</v>
      </c>
      <c r="BA30" s="2">
        <v>5.62E-2</v>
      </c>
      <c r="BB30" s="2">
        <v>0.17610000000000001</v>
      </c>
    </row>
    <row r="31" spans="1:54" x14ac:dyDescent="0.2">
      <c r="A31" s="2" t="s">
        <v>117</v>
      </c>
      <c r="B31" s="2" t="s">
        <v>86</v>
      </c>
      <c r="C31" s="2" t="s">
        <v>136</v>
      </c>
      <c r="D31" s="6">
        <v>1.67E-2</v>
      </c>
      <c r="E31" s="6">
        <v>0.11310000000000001</v>
      </c>
      <c r="F31" s="2">
        <v>0.47199999999999998</v>
      </c>
      <c r="G31" s="2">
        <v>0.48949999999999999</v>
      </c>
      <c r="H31" s="2">
        <v>0.46250000000000002</v>
      </c>
      <c r="I31" s="2">
        <v>0.38369999999999999</v>
      </c>
      <c r="J31" s="2">
        <v>0.37</v>
      </c>
      <c r="K31" s="2">
        <v>0.6</v>
      </c>
      <c r="L31" s="2">
        <v>0.6462</v>
      </c>
      <c r="M31" s="2">
        <v>0.66320000000000001</v>
      </c>
      <c r="N31" s="2">
        <v>0.48630000000000001</v>
      </c>
      <c r="O31" s="2">
        <v>0.3589</v>
      </c>
      <c r="P31" s="2">
        <v>0.12759999999999999</v>
      </c>
      <c r="Q31" s="2">
        <v>2.0570000000000001E-2</v>
      </c>
      <c r="R31" s="2">
        <v>0.158</v>
      </c>
      <c r="S31" s="2">
        <v>0</v>
      </c>
      <c r="T31" s="2">
        <v>0.47099999999999997</v>
      </c>
      <c r="U31" s="2">
        <v>0.65800000000000003</v>
      </c>
      <c r="V31" s="2">
        <v>0.5071</v>
      </c>
      <c r="W31" s="2">
        <v>0.46949999999999997</v>
      </c>
      <c r="X31" s="2">
        <v>0.34599999999999997</v>
      </c>
      <c r="Y31" s="2">
        <v>0.24</v>
      </c>
      <c r="Z31" s="2">
        <v>0.41199999999999998</v>
      </c>
      <c r="AA31" s="2">
        <v>0.215</v>
      </c>
      <c r="AB31" s="2">
        <v>0.191</v>
      </c>
      <c r="AC31" s="2">
        <v>0.4803</v>
      </c>
      <c r="AD31" s="2">
        <v>0.313</v>
      </c>
      <c r="AE31" s="2">
        <v>0.82899999999999996</v>
      </c>
      <c r="AF31" s="2">
        <v>0.83209999999999995</v>
      </c>
      <c r="AG31" s="2">
        <v>1</v>
      </c>
      <c r="AH31" s="2">
        <v>0.52210000000000001</v>
      </c>
      <c r="AI31" s="2">
        <v>0.4803</v>
      </c>
      <c r="AJ31" s="2">
        <v>0.74690000000000001</v>
      </c>
      <c r="AK31" s="2">
        <v>0.44309999999999999</v>
      </c>
      <c r="AL31" s="2">
        <v>0.48249999999999998</v>
      </c>
      <c r="AM31" s="2">
        <v>0.501</v>
      </c>
      <c r="AN31" s="2">
        <v>0.44950000000000001</v>
      </c>
      <c r="AO31" s="2">
        <v>0.21579999999999999</v>
      </c>
      <c r="AP31" s="2">
        <v>0.52200000000000002</v>
      </c>
      <c r="AQ31" s="2">
        <v>0</v>
      </c>
      <c r="AR31" s="2">
        <v>0.59530000000000005</v>
      </c>
      <c r="AS31" s="2">
        <v>0.53810000000000002</v>
      </c>
      <c r="AT31" s="2">
        <v>0.2787</v>
      </c>
      <c r="AU31" s="2">
        <v>6.2729999999999994E-2</v>
      </c>
      <c r="AV31" s="2">
        <v>0.39100000000000001</v>
      </c>
      <c r="AW31" s="2">
        <v>0.186</v>
      </c>
      <c r="AX31" s="2">
        <v>0.42420000000000002</v>
      </c>
      <c r="AY31" s="2">
        <v>0.53390000000000004</v>
      </c>
      <c r="AZ31" s="2">
        <v>0.47699999999999998</v>
      </c>
      <c r="BA31" s="2">
        <v>0.24</v>
      </c>
      <c r="BB31" s="2">
        <v>0.4017</v>
      </c>
    </row>
    <row r="32" spans="1:54" x14ac:dyDescent="0.2">
      <c r="A32" s="2" t="s">
        <v>117</v>
      </c>
      <c r="B32" s="2" t="s">
        <v>87</v>
      </c>
      <c r="C32" s="2" t="s">
        <v>137</v>
      </c>
      <c r="D32" s="6">
        <v>6.0400000000000002E-2</v>
      </c>
      <c r="E32" s="6">
        <v>0.14799999999999999</v>
      </c>
      <c r="F32" s="2">
        <v>0.53490000000000004</v>
      </c>
      <c r="G32" s="2">
        <v>0.57830000000000004</v>
      </c>
      <c r="H32" s="2">
        <v>0.56740000000000002</v>
      </c>
      <c r="I32" s="2">
        <v>0.40229999999999999</v>
      </c>
      <c r="J32" s="2">
        <v>0.48309999999999997</v>
      </c>
      <c r="K32" s="2">
        <v>0.59499999999999997</v>
      </c>
      <c r="L32" s="2">
        <v>0.54669999999999996</v>
      </c>
      <c r="M32" s="2">
        <v>0.496</v>
      </c>
      <c r="N32" s="2">
        <v>0.72340000000000004</v>
      </c>
      <c r="O32" s="2">
        <v>0.4607</v>
      </c>
      <c r="P32" s="2">
        <v>0.17760000000000001</v>
      </c>
      <c r="Q32" s="2">
        <v>-2.009E-2</v>
      </c>
      <c r="R32" s="2">
        <v>0.15</v>
      </c>
      <c r="S32" s="2">
        <v>0.16839999999999999</v>
      </c>
      <c r="T32" s="2">
        <v>0.61250000000000004</v>
      </c>
      <c r="U32" s="2">
        <v>0.58919999999999995</v>
      </c>
      <c r="V32" s="2">
        <v>0.57699999999999996</v>
      </c>
      <c r="W32" s="2">
        <v>0.49690000000000001</v>
      </c>
      <c r="X32" s="2">
        <v>0.3</v>
      </c>
      <c r="Y32" s="2">
        <v>0.38690000000000002</v>
      </c>
      <c r="Z32" s="2">
        <v>0.435</v>
      </c>
      <c r="AA32" s="2">
        <v>0.33100000000000002</v>
      </c>
      <c r="AB32" s="2">
        <v>0.24249999999999999</v>
      </c>
      <c r="AC32" s="2">
        <v>0.62190000000000001</v>
      </c>
      <c r="AD32" s="2">
        <v>0.41899999999999998</v>
      </c>
      <c r="AE32" s="2">
        <v>0.39389999999999997</v>
      </c>
      <c r="AF32" s="2">
        <v>0.3926</v>
      </c>
      <c r="AG32" s="2">
        <v>0.52210000000000001</v>
      </c>
      <c r="AH32" s="2">
        <v>1</v>
      </c>
      <c r="AI32" s="2">
        <v>0.81399999999999995</v>
      </c>
      <c r="AJ32" s="2">
        <v>1.01</v>
      </c>
      <c r="AK32" s="2">
        <v>0.50009999999999999</v>
      </c>
      <c r="AL32" s="2">
        <v>0.58069999999999999</v>
      </c>
      <c r="AM32" s="2">
        <v>0.62309999999999999</v>
      </c>
      <c r="AN32" s="2">
        <v>0.54510000000000003</v>
      </c>
      <c r="AO32" s="2">
        <v>0.2772</v>
      </c>
      <c r="AP32" s="2">
        <v>0.63800000000000001</v>
      </c>
      <c r="AQ32" s="2">
        <v>0</v>
      </c>
      <c r="AR32" s="2">
        <v>0.36909999999999998</v>
      </c>
      <c r="AS32" s="2">
        <v>0.52900000000000003</v>
      </c>
      <c r="AT32" s="2">
        <v>0.24660000000000001</v>
      </c>
      <c r="AU32" s="2">
        <v>2.785E-2</v>
      </c>
      <c r="AV32" s="2">
        <v>0.2923</v>
      </c>
      <c r="AW32" s="2">
        <v>5.7500000000000002E-2</v>
      </c>
      <c r="AX32" s="2">
        <v>0.49780000000000002</v>
      </c>
      <c r="AY32" s="2">
        <v>0.64759999999999995</v>
      </c>
      <c r="AZ32" s="2">
        <v>0.54630000000000001</v>
      </c>
      <c r="BA32" s="2">
        <v>0.3856</v>
      </c>
      <c r="BB32" s="2">
        <v>0.309</v>
      </c>
    </row>
    <row r="33" spans="1:54" x14ac:dyDescent="0.2">
      <c r="A33" s="2" t="s">
        <v>117</v>
      </c>
      <c r="B33" s="2" t="s">
        <v>88</v>
      </c>
      <c r="C33" s="2" t="s">
        <v>138</v>
      </c>
      <c r="D33" s="6">
        <v>5.8299999999999998E-2</v>
      </c>
      <c r="E33" s="6">
        <v>0.16689999999999999</v>
      </c>
      <c r="F33" s="2">
        <v>0.63549999999999995</v>
      </c>
      <c r="G33" s="2">
        <v>0.50949999999999995</v>
      </c>
      <c r="H33" s="2">
        <v>0.53410000000000002</v>
      </c>
      <c r="I33" s="2">
        <v>0.51390000000000002</v>
      </c>
      <c r="J33" s="2">
        <v>0.53</v>
      </c>
      <c r="K33" s="2">
        <v>0.67030000000000001</v>
      </c>
      <c r="L33" s="2">
        <v>0.67430000000000001</v>
      </c>
      <c r="M33" s="2">
        <v>0.70199999999999996</v>
      </c>
      <c r="N33" s="2">
        <v>0.63400000000000001</v>
      </c>
      <c r="O33" s="2">
        <v>0.30199999999999999</v>
      </c>
      <c r="P33" s="2">
        <v>4.8800000000000003E-2</v>
      </c>
      <c r="Q33" s="2">
        <v>-4.7336900000000001E-2</v>
      </c>
      <c r="R33" s="2">
        <v>3.8300000000000001E-2</v>
      </c>
      <c r="S33" s="2">
        <v>3.9870000000000003E-2</v>
      </c>
      <c r="T33" s="2">
        <v>0.57379999999999998</v>
      </c>
      <c r="U33" s="2">
        <v>0.57509999999999994</v>
      </c>
      <c r="V33" s="2">
        <v>0.52</v>
      </c>
      <c r="W33" s="2">
        <v>0.42549999999999999</v>
      </c>
      <c r="X33" s="2">
        <v>0.20830000000000001</v>
      </c>
      <c r="Y33" s="2">
        <v>0.28079999999999999</v>
      </c>
      <c r="Z33" s="2">
        <v>0.35</v>
      </c>
      <c r="AA33" s="2">
        <v>0.24979999999999999</v>
      </c>
      <c r="AB33" s="2">
        <v>0.25900000000000001</v>
      </c>
      <c r="AC33" s="2">
        <v>0.77459999999999996</v>
      </c>
      <c r="AD33" s="2">
        <v>0.47399999999999998</v>
      </c>
      <c r="AE33" s="2">
        <v>0.38279999999999997</v>
      </c>
      <c r="AF33" s="2">
        <v>0.309</v>
      </c>
      <c r="AG33" s="2">
        <v>0.4803</v>
      </c>
      <c r="AH33" s="2">
        <v>0.81399999999999995</v>
      </c>
      <c r="AI33" s="2">
        <v>1</v>
      </c>
      <c r="AJ33" s="2">
        <v>0.70299999999999996</v>
      </c>
      <c r="AK33" s="2">
        <v>0.5786</v>
      </c>
      <c r="AL33" s="2">
        <v>0.59299999999999997</v>
      </c>
      <c r="AM33" s="2">
        <v>0.56100000000000005</v>
      </c>
      <c r="AN33" s="2">
        <v>0.61709999999999998</v>
      </c>
      <c r="AO33" s="2">
        <v>0.21759999999999999</v>
      </c>
      <c r="AP33" s="2">
        <v>0.68700000000000006</v>
      </c>
      <c r="AQ33" s="2">
        <v>-6.1189E-2</v>
      </c>
      <c r="AR33" s="2">
        <v>0.39229999999999998</v>
      </c>
      <c r="AS33" s="2">
        <v>0.54100000000000004</v>
      </c>
      <c r="AT33" s="2">
        <v>0.36840000000000001</v>
      </c>
      <c r="AU33" s="2">
        <v>4.2999999999999997E-2</v>
      </c>
      <c r="AV33" s="2">
        <v>0.2447</v>
      </c>
      <c r="AW33" s="2">
        <v>-2.8743500000000002E-2</v>
      </c>
      <c r="AX33" s="2">
        <v>0.54</v>
      </c>
      <c r="AY33" s="2">
        <v>0.62190000000000001</v>
      </c>
      <c r="AZ33" s="2">
        <v>0.59889999999999999</v>
      </c>
      <c r="BA33" s="2">
        <v>0.44550000000000001</v>
      </c>
      <c r="BB33" s="2">
        <v>0.34039999999999998</v>
      </c>
    </row>
    <row r="34" spans="1:54" x14ac:dyDescent="0.2">
      <c r="A34" s="2" t="s">
        <v>117</v>
      </c>
      <c r="B34" s="2" t="s">
        <v>89</v>
      </c>
      <c r="C34" s="2" t="s">
        <v>139</v>
      </c>
      <c r="D34" s="6">
        <v>6.2799999999999995E-2</v>
      </c>
      <c r="E34" s="6">
        <v>0.1469</v>
      </c>
      <c r="F34" s="2">
        <v>0.59199999999999997</v>
      </c>
      <c r="G34" s="2">
        <v>0.60199999999999998</v>
      </c>
      <c r="H34" s="2">
        <v>0.61429999999999996</v>
      </c>
      <c r="I34" s="2">
        <v>0.66080000000000005</v>
      </c>
      <c r="J34" s="2">
        <v>0.47099999999999997</v>
      </c>
      <c r="K34" s="2">
        <v>0.71499999999999997</v>
      </c>
      <c r="L34" s="2">
        <v>0.70689999999999997</v>
      </c>
      <c r="M34" s="2">
        <v>0.68799999999999994</v>
      </c>
      <c r="N34" s="2">
        <v>0.78949999999999998</v>
      </c>
      <c r="O34" s="2">
        <v>0.36320000000000002</v>
      </c>
      <c r="P34" s="2">
        <v>9.4159999999999994E-2</v>
      </c>
      <c r="Q34" s="2">
        <v>5.5300000000000002E-2</v>
      </c>
      <c r="R34" s="2">
        <v>0.10879999999999999</v>
      </c>
      <c r="S34" s="2">
        <v>2.988E-2</v>
      </c>
      <c r="T34" s="2">
        <v>0.5101</v>
      </c>
      <c r="U34" s="2">
        <v>0.55069999999999997</v>
      </c>
      <c r="V34" s="2">
        <v>0.44629999999999997</v>
      </c>
      <c r="W34" s="2">
        <v>0.48060000000000003</v>
      </c>
      <c r="X34" s="2">
        <v>0.32400000000000001</v>
      </c>
      <c r="Y34" s="2">
        <v>0.18099999999999999</v>
      </c>
      <c r="Z34" s="2">
        <v>0.44190000000000002</v>
      </c>
      <c r="AA34" s="2">
        <v>0.20810000000000001</v>
      </c>
      <c r="AB34" s="2">
        <v>0.19089999999999999</v>
      </c>
      <c r="AC34" s="2">
        <v>0.59030000000000005</v>
      </c>
      <c r="AD34" s="2">
        <v>0.34499999999999997</v>
      </c>
      <c r="AE34" s="2">
        <v>0.62670000000000003</v>
      </c>
      <c r="AF34" s="2">
        <v>0.59399999999999997</v>
      </c>
      <c r="AG34" s="2">
        <v>0.74690000000000001</v>
      </c>
      <c r="AH34" s="2">
        <v>1.01</v>
      </c>
      <c r="AI34" s="2">
        <v>0.70299999999999996</v>
      </c>
      <c r="AJ34" s="2">
        <v>1</v>
      </c>
      <c r="AK34" s="2">
        <v>0.53979999999999995</v>
      </c>
      <c r="AL34" s="2">
        <v>0.62</v>
      </c>
      <c r="AM34" s="2">
        <v>0.70199999999999996</v>
      </c>
      <c r="AN34" s="2">
        <v>0.55710000000000004</v>
      </c>
      <c r="AO34" s="2">
        <v>0.3296</v>
      </c>
      <c r="AP34" s="2">
        <v>0.55920000000000003</v>
      </c>
      <c r="AQ34" s="2">
        <v>-2.0901099999999999E-2</v>
      </c>
      <c r="AR34" s="2">
        <v>0.45</v>
      </c>
      <c r="AS34" s="2">
        <v>0.72</v>
      </c>
      <c r="AT34" s="2">
        <v>0.20480000000000001</v>
      </c>
      <c r="AU34" s="2">
        <v>4.4699999999999997E-2</v>
      </c>
      <c r="AV34" s="2">
        <v>0.39360000000000001</v>
      </c>
      <c r="AW34" s="2">
        <v>0.13170000000000001</v>
      </c>
      <c r="AX34" s="2">
        <v>0.70299999999999996</v>
      </c>
      <c r="AY34" s="2">
        <v>0.87160000000000004</v>
      </c>
      <c r="AZ34" s="2">
        <v>0.51200000000000001</v>
      </c>
      <c r="BA34" s="2">
        <v>0.42049999999999998</v>
      </c>
      <c r="BB34" s="2">
        <v>0.3805</v>
      </c>
    </row>
    <row r="35" spans="1:54" x14ac:dyDescent="0.2">
      <c r="A35" s="2" t="s">
        <v>140</v>
      </c>
      <c r="B35" s="2" t="s">
        <v>90</v>
      </c>
      <c r="C35" s="2" t="s">
        <v>141</v>
      </c>
      <c r="D35" s="6">
        <v>5.0999999999999997E-2</v>
      </c>
      <c r="E35" s="6">
        <v>6.4500000000000002E-2</v>
      </c>
      <c r="F35" s="2">
        <v>0.77810000000000001</v>
      </c>
      <c r="G35" s="2">
        <v>0.72230000000000005</v>
      </c>
      <c r="H35" s="2">
        <v>0.70789999999999997</v>
      </c>
      <c r="I35" s="2">
        <v>0.66600000000000004</v>
      </c>
      <c r="J35" s="2">
        <v>0.59909999999999997</v>
      </c>
      <c r="K35" s="2">
        <v>0.69810000000000005</v>
      </c>
      <c r="L35" s="2">
        <v>0.6583</v>
      </c>
      <c r="M35" s="2">
        <v>0.79200000000000004</v>
      </c>
      <c r="N35" s="2">
        <v>0.56399999999999995</v>
      </c>
      <c r="O35" s="2">
        <v>6.0999999999999999E-2</v>
      </c>
      <c r="P35" s="2">
        <v>-0.20124300000000001</v>
      </c>
      <c r="Q35" s="2">
        <v>0.12690000000000001</v>
      </c>
      <c r="R35" s="2">
        <v>-0.23848900000000001</v>
      </c>
      <c r="S35" s="2">
        <v>-0.223966</v>
      </c>
      <c r="T35" s="2">
        <v>0.34389999999999998</v>
      </c>
      <c r="U35" s="2">
        <v>0.38579999999999998</v>
      </c>
      <c r="V35" s="2">
        <v>0.2611</v>
      </c>
      <c r="W35" s="2">
        <v>0.224</v>
      </c>
      <c r="X35" s="2">
        <v>-1.0365600000000001E-2</v>
      </c>
      <c r="Y35" s="2">
        <v>-2.86275E-2</v>
      </c>
      <c r="Z35" s="2">
        <v>0.29659999999999997</v>
      </c>
      <c r="AA35" s="2">
        <v>6.7299999999999999E-2</v>
      </c>
      <c r="AB35" s="2">
        <v>0</v>
      </c>
      <c r="AC35" s="2">
        <v>0.64100000000000001</v>
      </c>
      <c r="AD35" s="2">
        <v>0.65359999999999996</v>
      </c>
      <c r="AE35" s="2">
        <v>0.20100000000000001</v>
      </c>
      <c r="AF35" s="2">
        <v>0.1431</v>
      </c>
      <c r="AG35" s="2">
        <v>0.44309999999999999</v>
      </c>
      <c r="AH35" s="2">
        <v>0.50009999999999999</v>
      </c>
      <c r="AI35" s="2">
        <v>0.5786</v>
      </c>
      <c r="AJ35" s="2">
        <v>0.53979999999999995</v>
      </c>
      <c r="AK35" s="2">
        <v>1</v>
      </c>
      <c r="AL35" s="2">
        <v>0.89459999999999995</v>
      </c>
      <c r="AM35" s="2">
        <v>0.98470000000000002</v>
      </c>
      <c r="AN35" s="2">
        <v>0.88859999999999995</v>
      </c>
      <c r="AO35" s="2">
        <v>0.50800000000000001</v>
      </c>
      <c r="AP35" s="2">
        <v>0.80489999999999995</v>
      </c>
      <c r="AQ35" s="2">
        <v>0.157</v>
      </c>
      <c r="AR35" s="2">
        <v>0.49299999999999999</v>
      </c>
      <c r="AS35" s="2">
        <v>0.69120000000000004</v>
      </c>
      <c r="AT35" s="2">
        <v>0.48099999999999998</v>
      </c>
      <c r="AU35" s="2">
        <v>0.1807</v>
      </c>
      <c r="AV35" s="2">
        <v>0.29880000000000001</v>
      </c>
      <c r="AW35" s="2">
        <v>-3.6136399999999999E-2</v>
      </c>
      <c r="AX35" s="2">
        <v>0.39169999999999999</v>
      </c>
      <c r="AY35" s="2">
        <v>0.60470000000000002</v>
      </c>
      <c r="AZ35" s="2">
        <v>0.624</v>
      </c>
      <c r="BA35" s="2">
        <v>0.56230000000000002</v>
      </c>
      <c r="BB35" s="2">
        <v>0.58109999999999995</v>
      </c>
    </row>
    <row r="36" spans="1:54" x14ac:dyDescent="0.2">
      <c r="A36" s="2" t="s">
        <v>140</v>
      </c>
      <c r="B36" s="2" t="s">
        <v>91</v>
      </c>
      <c r="C36" s="2" t="s">
        <v>142</v>
      </c>
      <c r="D36" s="6">
        <v>5.7099999999999998E-2</v>
      </c>
      <c r="E36" s="6">
        <v>8.77E-2</v>
      </c>
      <c r="F36" s="2">
        <v>0.79300000000000004</v>
      </c>
      <c r="G36" s="2">
        <v>0.81799999999999995</v>
      </c>
      <c r="H36" s="2">
        <v>0.85099999999999998</v>
      </c>
      <c r="I36" s="2">
        <v>0.80700000000000005</v>
      </c>
      <c r="J36" s="2">
        <v>0.85519999999999996</v>
      </c>
      <c r="K36" s="2">
        <v>0.9093</v>
      </c>
      <c r="L36" s="2">
        <v>0.83699999999999997</v>
      </c>
      <c r="M36" s="2">
        <v>0.78380000000000005</v>
      </c>
      <c r="N36" s="2">
        <v>0.88900000000000001</v>
      </c>
      <c r="O36" s="2">
        <v>0</v>
      </c>
      <c r="P36" s="2">
        <v>-0.25782899999999997</v>
      </c>
      <c r="Q36" s="2">
        <v>3.0130000000000001E-2</v>
      </c>
      <c r="R36" s="2">
        <v>-0.28683700000000001</v>
      </c>
      <c r="S36" s="2">
        <v>-0.31574200000000002</v>
      </c>
      <c r="T36" s="2">
        <v>0.31580000000000003</v>
      </c>
      <c r="U36" s="2">
        <v>0.36320000000000002</v>
      </c>
      <c r="V36" s="2">
        <v>0.27500000000000002</v>
      </c>
      <c r="W36" s="2">
        <v>0.15229999999999999</v>
      </c>
      <c r="X36" s="2">
        <v>-7.7943399999999996E-2</v>
      </c>
      <c r="Y36" s="2">
        <v>-8.1379000000000007E-2</v>
      </c>
      <c r="Z36" s="2">
        <v>0.31919999999999998</v>
      </c>
      <c r="AA36" s="2">
        <v>1.9220000000000001E-2</v>
      </c>
      <c r="AB36" s="2">
        <v>-3.7104499999999999E-2</v>
      </c>
      <c r="AC36" s="2">
        <v>0.83799999999999997</v>
      </c>
      <c r="AD36" s="2">
        <v>0.60499999999999998</v>
      </c>
      <c r="AE36" s="2">
        <v>0.23860000000000001</v>
      </c>
      <c r="AF36" s="2">
        <v>0.19520000000000001</v>
      </c>
      <c r="AG36" s="2">
        <v>0.48249999999999998</v>
      </c>
      <c r="AH36" s="2">
        <v>0.58069999999999999</v>
      </c>
      <c r="AI36" s="2">
        <v>0.59299999999999997</v>
      </c>
      <c r="AJ36" s="2">
        <v>0.62</v>
      </c>
      <c r="AK36" s="2">
        <v>0.89459999999999995</v>
      </c>
      <c r="AL36" s="2">
        <v>1</v>
      </c>
      <c r="AM36" s="2">
        <v>1.0022</v>
      </c>
      <c r="AN36" s="2">
        <v>0.82799999999999996</v>
      </c>
      <c r="AO36" s="2">
        <v>0.54279999999999995</v>
      </c>
      <c r="AP36" s="2">
        <v>0.82369999999999999</v>
      </c>
      <c r="AQ36" s="2">
        <v>7.7380000000000004E-2</v>
      </c>
      <c r="AR36" s="2">
        <v>0.55200000000000005</v>
      </c>
      <c r="AS36" s="2">
        <v>0.70240000000000002</v>
      </c>
      <c r="AT36" s="2">
        <v>0.50600000000000001</v>
      </c>
      <c r="AU36" s="2">
        <v>9.4100000000000003E-2</v>
      </c>
      <c r="AV36" s="2">
        <v>0.32729999999999998</v>
      </c>
      <c r="AW36" s="2">
        <v>8.2129999999999995E-2</v>
      </c>
      <c r="AX36" s="2">
        <v>0.53</v>
      </c>
      <c r="AY36" s="2">
        <v>0.63470000000000004</v>
      </c>
      <c r="AZ36" s="2">
        <v>0.83009999999999995</v>
      </c>
      <c r="BA36" s="2">
        <v>0.627</v>
      </c>
      <c r="BB36" s="2">
        <v>0.54210000000000003</v>
      </c>
    </row>
    <row r="37" spans="1:54" x14ac:dyDescent="0.2">
      <c r="A37" s="2" t="s">
        <v>140</v>
      </c>
      <c r="B37" s="2" t="s">
        <v>92</v>
      </c>
      <c r="C37" s="2" t="s">
        <v>143</v>
      </c>
      <c r="D37" s="6">
        <v>5.7500000000000002E-2</v>
      </c>
      <c r="E37" s="6">
        <v>0.1057</v>
      </c>
      <c r="F37" s="2">
        <v>0.88180000000000003</v>
      </c>
      <c r="G37" s="2">
        <v>0.83169999999999999</v>
      </c>
      <c r="H37" s="2">
        <v>0.90259999999999996</v>
      </c>
      <c r="I37" s="2">
        <v>0.85699999999999998</v>
      </c>
      <c r="J37" s="2">
        <v>0.70699999999999996</v>
      </c>
      <c r="K37" s="2">
        <v>0.94</v>
      </c>
      <c r="L37" s="2">
        <v>0.84299999999999997</v>
      </c>
      <c r="M37" s="2">
        <v>0.92800000000000005</v>
      </c>
      <c r="N37" s="2">
        <v>0.85550000000000004</v>
      </c>
      <c r="O37" s="2">
        <v>-5.4568199999999997E-2</v>
      </c>
      <c r="P37" s="2">
        <v>-0.35445300000000002</v>
      </c>
      <c r="Q37" s="2">
        <v>2.6880000000000001E-2</v>
      </c>
      <c r="R37" s="2">
        <v>-0.26700099999999999</v>
      </c>
      <c r="S37" s="2">
        <v>-0.33567900000000001</v>
      </c>
      <c r="T37" s="2">
        <v>0.24010000000000001</v>
      </c>
      <c r="U37" s="2">
        <v>0.29089999999999999</v>
      </c>
      <c r="V37" s="2">
        <v>0.17810000000000001</v>
      </c>
      <c r="W37" s="2">
        <v>9.9919999999999995E-2</v>
      </c>
      <c r="X37" s="2">
        <v>-0.117018</v>
      </c>
      <c r="Y37" s="2">
        <v>-0.1104</v>
      </c>
      <c r="Z37" s="2">
        <v>0.31509999999999999</v>
      </c>
      <c r="AA37" s="2">
        <v>-3.2381E-2</v>
      </c>
      <c r="AB37" s="2">
        <v>-7.1638400000000005E-2</v>
      </c>
      <c r="AC37" s="2">
        <v>0.78100000000000003</v>
      </c>
      <c r="AD37" s="2">
        <v>0.621</v>
      </c>
      <c r="AE37" s="2">
        <v>0.25900000000000001</v>
      </c>
      <c r="AF37" s="2">
        <v>0.14299999999999999</v>
      </c>
      <c r="AG37" s="2">
        <v>0.501</v>
      </c>
      <c r="AH37" s="2">
        <v>0.62309999999999999</v>
      </c>
      <c r="AI37" s="2">
        <v>0.56100000000000005</v>
      </c>
      <c r="AJ37" s="2">
        <v>0.70199999999999996</v>
      </c>
      <c r="AK37" s="2">
        <v>0.98470000000000002</v>
      </c>
      <c r="AL37" s="2">
        <v>1.0022</v>
      </c>
      <c r="AM37" s="2">
        <v>1</v>
      </c>
      <c r="AN37" s="2">
        <v>0.88600000000000001</v>
      </c>
      <c r="AO37" s="2">
        <v>0.38</v>
      </c>
      <c r="AP37" s="2">
        <v>0.70689999999999997</v>
      </c>
      <c r="AQ37" s="2">
        <v>-4.1798000000000002E-2</v>
      </c>
      <c r="AR37" s="2">
        <v>0.53100000000000003</v>
      </c>
      <c r="AS37" s="2">
        <v>0.85299999999999998</v>
      </c>
      <c r="AT37" s="2">
        <v>0.43640000000000001</v>
      </c>
      <c r="AU37" s="2">
        <v>0.1163</v>
      </c>
      <c r="AV37" s="2">
        <v>0.33760000000000001</v>
      </c>
      <c r="AW37" s="2">
        <v>0.12379999999999999</v>
      </c>
      <c r="AX37" s="2">
        <v>0.57430000000000003</v>
      </c>
      <c r="AY37" s="2">
        <v>0.68630000000000002</v>
      </c>
      <c r="AZ37" s="2">
        <v>0.80400000000000005</v>
      </c>
      <c r="BA37" s="2">
        <v>0.73</v>
      </c>
      <c r="BB37" s="2">
        <v>0.57999999999999996</v>
      </c>
    </row>
    <row r="38" spans="1:54" x14ac:dyDescent="0.2">
      <c r="A38" s="2" t="s">
        <v>140</v>
      </c>
      <c r="B38" s="2" t="s">
        <v>93</v>
      </c>
      <c r="C38" s="2" t="s">
        <v>144</v>
      </c>
      <c r="D38" s="6">
        <v>0.06</v>
      </c>
      <c r="E38" s="6">
        <v>8.5999999999999993E-2</v>
      </c>
      <c r="F38" s="2">
        <v>0.74080000000000001</v>
      </c>
      <c r="G38" s="2">
        <v>0.78059999999999996</v>
      </c>
      <c r="H38" s="2">
        <v>0.80279999999999996</v>
      </c>
      <c r="I38" s="2">
        <v>0.73250000000000004</v>
      </c>
      <c r="J38" s="2">
        <v>0.78</v>
      </c>
      <c r="K38" s="2">
        <v>0.72219999999999995</v>
      </c>
      <c r="L38" s="2">
        <v>0.72640000000000005</v>
      </c>
      <c r="M38" s="2">
        <v>0.84589999999999999</v>
      </c>
      <c r="N38" s="2">
        <v>0.75609999999999999</v>
      </c>
      <c r="O38" s="2">
        <v>-6.3804700000000006E-2</v>
      </c>
      <c r="P38" s="2">
        <v>-0.37529400000000002</v>
      </c>
      <c r="Q38" s="2">
        <v>2.017E-2</v>
      </c>
      <c r="R38" s="2">
        <v>-0.36930000000000002</v>
      </c>
      <c r="S38" s="2">
        <v>-0.40796100000000002</v>
      </c>
      <c r="T38" s="2">
        <v>0.31840000000000002</v>
      </c>
      <c r="U38" s="2">
        <v>0.27100000000000002</v>
      </c>
      <c r="V38" s="2">
        <v>0.23</v>
      </c>
      <c r="W38" s="2">
        <v>0.1225</v>
      </c>
      <c r="X38" s="2">
        <v>-0.164016</v>
      </c>
      <c r="Y38" s="2">
        <v>-0.161493</v>
      </c>
      <c r="Z38" s="2">
        <v>0.30149999999999999</v>
      </c>
      <c r="AA38" s="2">
        <v>-1.68237E-2</v>
      </c>
      <c r="AB38" s="2">
        <v>-6.2572100000000005E-2</v>
      </c>
      <c r="AC38" s="2">
        <v>0.82620000000000005</v>
      </c>
      <c r="AD38" s="2">
        <v>0.68</v>
      </c>
      <c r="AE38" s="2">
        <v>0.21560000000000001</v>
      </c>
      <c r="AF38" s="2">
        <v>0.1298</v>
      </c>
      <c r="AG38" s="2">
        <v>0.44950000000000001</v>
      </c>
      <c r="AH38" s="2">
        <v>0.54510000000000003</v>
      </c>
      <c r="AI38" s="2">
        <v>0.61709999999999998</v>
      </c>
      <c r="AJ38" s="2">
        <v>0.55710000000000004</v>
      </c>
      <c r="AK38" s="2">
        <v>0.88859999999999995</v>
      </c>
      <c r="AL38" s="2">
        <v>0.82799999999999996</v>
      </c>
      <c r="AM38" s="2">
        <v>0.88600000000000001</v>
      </c>
      <c r="AN38" s="2">
        <v>1</v>
      </c>
      <c r="AO38" s="2">
        <v>0.3155</v>
      </c>
      <c r="AP38" s="2">
        <v>0.92349999999999999</v>
      </c>
      <c r="AQ38" s="2">
        <v>-8.3784200000000003E-2</v>
      </c>
      <c r="AR38" s="2">
        <v>0.434</v>
      </c>
      <c r="AS38" s="2">
        <v>0.77200000000000002</v>
      </c>
      <c r="AT38" s="2">
        <v>0.4839</v>
      </c>
      <c r="AU38" s="2">
        <v>0.18779999999999999</v>
      </c>
      <c r="AV38" s="2">
        <v>0.37980000000000003</v>
      </c>
      <c r="AW38" s="2">
        <v>4.3299999999999998E-2</v>
      </c>
      <c r="AX38" s="2">
        <v>0.55500000000000005</v>
      </c>
      <c r="AY38" s="2">
        <v>0.65</v>
      </c>
      <c r="AZ38" s="2">
        <v>0.73860000000000003</v>
      </c>
      <c r="BA38" s="2">
        <v>0.48409999999999997</v>
      </c>
      <c r="BB38" s="2">
        <v>0.66300000000000003</v>
      </c>
    </row>
    <row r="39" spans="1:54" x14ac:dyDescent="0.2">
      <c r="A39" s="2" t="s">
        <v>140</v>
      </c>
      <c r="B39" s="2" t="s">
        <v>94</v>
      </c>
      <c r="C39" s="2" t="s">
        <v>145</v>
      </c>
      <c r="D39" s="6">
        <v>4.5999999999999999E-2</v>
      </c>
      <c r="E39" s="6">
        <v>6.7599999999999993E-2</v>
      </c>
      <c r="F39" s="2">
        <v>0.222</v>
      </c>
      <c r="G39" s="2">
        <v>0.24759999999999999</v>
      </c>
      <c r="H39" s="2">
        <v>0.2177</v>
      </c>
      <c r="I39" s="2">
        <v>0.24010000000000001</v>
      </c>
      <c r="J39" s="2">
        <v>0.2271</v>
      </c>
      <c r="K39" s="2">
        <v>0.26740000000000003</v>
      </c>
      <c r="L39" s="2">
        <v>0.33700000000000002</v>
      </c>
      <c r="M39" s="2">
        <v>0.32300000000000001</v>
      </c>
      <c r="N39" s="2">
        <v>0.31340000000000001</v>
      </c>
      <c r="O39" s="2">
        <v>0.28010000000000002</v>
      </c>
      <c r="P39" s="2">
        <v>0.19</v>
      </c>
      <c r="Q39" s="2">
        <v>0.19</v>
      </c>
      <c r="R39" s="2">
        <v>0.2</v>
      </c>
      <c r="S39" s="2">
        <v>0.16600000000000001</v>
      </c>
      <c r="T39" s="2">
        <v>0.31359999999999999</v>
      </c>
      <c r="U39" s="2">
        <v>0.32419999999999999</v>
      </c>
      <c r="V39" s="2">
        <v>0.253</v>
      </c>
      <c r="W39" s="2">
        <v>0.21759999999999999</v>
      </c>
      <c r="X39" s="2">
        <v>0.2482</v>
      </c>
      <c r="Y39" s="2">
        <v>0.1522</v>
      </c>
      <c r="Z39" s="2">
        <v>0.12920000000000001</v>
      </c>
      <c r="AA39" s="2">
        <v>0.1547</v>
      </c>
      <c r="AB39" s="2">
        <v>0.16900000000000001</v>
      </c>
      <c r="AC39" s="2">
        <v>0.14000000000000001</v>
      </c>
      <c r="AD39" s="2">
        <v>3.5909999999999997E-2</v>
      </c>
      <c r="AE39" s="2">
        <v>0.27439999999999998</v>
      </c>
      <c r="AF39" s="2">
        <v>0.2918</v>
      </c>
      <c r="AG39" s="2">
        <v>0.21579999999999999</v>
      </c>
      <c r="AH39" s="2">
        <v>0.2772</v>
      </c>
      <c r="AI39" s="2">
        <v>0.21759999999999999</v>
      </c>
      <c r="AJ39" s="2">
        <v>0.3296</v>
      </c>
      <c r="AK39" s="2">
        <v>0.50800000000000001</v>
      </c>
      <c r="AL39" s="2">
        <v>0.54279999999999995</v>
      </c>
      <c r="AM39" s="2">
        <v>0.38</v>
      </c>
      <c r="AN39" s="2">
        <v>0.3155</v>
      </c>
      <c r="AO39" s="2">
        <v>1</v>
      </c>
      <c r="AP39" s="2">
        <v>0.28110000000000002</v>
      </c>
      <c r="AQ39" s="2">
        <v>0.73899999999999999</v>
      </c>
      <c r="AR39" s="2">
        <v>0.34660000000000002</v>
      </c>
      <c r="AS39" s="2">
        <v>0.46800000000000003</v>
      </c>
      <c r="AT39" s="2">
        <v>-1.05711E-2</v>
      </c>
      <c r="AU39" s="2">
        <v>-0.105</v>
      </c>
      <c r="AV39" s="2">
        <v>0.17699999999999999</v>
      </c>
      <c r="AW39" s="2">
        <v>-5.7875000000000003E-2</v>
      </c>
      <c r="AX39" s="2">
        <v>0.1754</v>
      </c>
      <c r="AY39" s="2">
        <v>0.27589999999999998</v>
      </c>
      <c r="AZ39" s="2">
        <v>0.21299999999999999</v>
      </c>
      <c r="BA39" s="2">
        <v>0.26490000000000002</v>
      </c>
      <c r="BB39" s="2">
        <v>0.18</v>
      </c>
    </row>
    <row r="40" spans="1:54" x14ac:dyDescent="0.2">
      <c r="A40" s="2" t="s">
        <v>140</v>
      </c>
      <c r="B40" s="2" t="s">
        <v>95</v>
      </c>
      <c r="C40" s="2" t="s">
        <v>146</v>
      </c>
      <c r="D40" s="6">
        <v>4.1599999999999998E-2</v>
      </c>
      <c r="E40" s="6">
        <v>6.0499999999999998E-2</v>
      </c>
      <c r="F40" s="2">
        <v>0.64319999999999999</v>
      </c>
      <c r="G40" s="2">
        <v>0.71099999999999997</v>
      </c>
      <c r="H40" s="2">
        <v>0.73</v>
      </c>
      <c r="I40" s="2">
        <v>0.61180000000000001</v>
      </c>
      <c r="J40" s="2">
        <v>0.56030000000000002</v>
      </c>
      <c r="K40" s="2">
        <v>0.72499999999999998</v>
      </c>
      <c r="L40" s="2">
        <v>0.81069999999999998</v>
      </c>
      <c r="M40" s="2">
        <v>0.80349999999999999</v>
      </c>
      <c r="N40" s="2">
        <v>0.67989999999999995</v>
      </c>
      <c r="O40" s="2">
        <v>9.4810000000000005E-2</v>
      </c>
      <c r="P40" s="2">
        <v>-0.27363799999999999</v>
      </c>
      <c r="Q40" s="2">
        <v>1.0149999999999999E-2</v>
      </c>
      <c r="R40" s="2">
        <v>-0.24742500000000001</v>
      </c>
      <c r="S40" s="2">
        <v>-0.32003999999999999</v>
      </c>
      <c r="T40" s="2">
        <v>0.42699999999999999</v>
      </c>
      <c r="U40" s="2">
        <v>0.52370000000000005</v>
      </c>
      <c r="V40" s="2">
        <v>0.31950000000000001</v>
      </c>
      <c r="W40" s="2">
        <v>0.27250000000000002</v>
      </c>
      <c r="X40" s="2">
        <v>-2.0615399999999999E-2</v>
      </c>
      <c r="Y40" s="2">
        <v>-2.0837899999999999E-2</v>
      </c>
      <c r="Z40" s="2">
        <v>0.4597</v>
      </c>
      <c r="AA40" s="2">
        <v>0.13159999999999999</v>
      </c>
      <c r="AB40" s="2">
        <v>5.7099999999999998E-2</v>
      </c>
      <c r="AC40" s="2">
        <v>0.78459999999999996</v>
      </c>
      <c r="AD40" s="2">
        <v>0.89170000000000005</v>
      </c>
      <c r="AE40" s="2">
        <v>0.21529999999999999</v>
      </c>
      <c r="AF40" s="2">
        <v>0.14829999999999999</v>
      </c>
      <c r="AG40" s="2">
        <v>0.52200000000000002</v>
      </c>
      <c r="AH40" s="2">
        <v>0.63800000000000001</v>
      </c>
      <c r="AI40" s="2">
        <v>0.68700000000000006</v>
      </c>
      <c r="AJ40" s="2">
        <v>0.55920000000000003</v>
      </c>
      <c r="AK40" s="2">
        <v>0.80489999999999995</v>
      </c>
      <c r="AL40" s="2">
        <v>0.82369999999999999</v>
      </c>
      <c r="AM40" s="2">
        <v>0.70689999999999997</v>
      </c>
      <c r="AN40" s="2">
        <v>0.92349999999999999</v>
      </c>
      <c r="AO40" s="2">
        <v>0.28110000000000002</v>
      </c>
      <c r="AP40" s="2">
        <v>1</v>
      </c>
      <c r="AQ40" s="2">
        <v>-8.0870700000000004E-2</v>
      </c>
      <c r="AR40" s="2">
        <v>0.58699999999999997</v>
      </c>
      <c r="AS40" s="2">
        <v>0.65349999999999997</v>
      </c>
      <c r="AT40" s="2">
        <v>0.60099999999999998</v>
      </c>
      <c r="AU40" s="2">
        <v>0.156</v>
      </c>
      <c r="AV40" s="2">
        <v>0.2336</v>
      </c>
      <c r="AW40" s="2">
        <v>-0.18123400000000001</v>
      </c>
      <c r="AX40" s="2">
        <v>0.40510000000000002</v>
      </c>
      <c r="AY40" s="2">
        <v>0.60619999999999996</v>
      </c>
      <c r="AZ40" s="2">
        <v>0.59</v>
      </c>
      <c r="BA40" s="2">
        <v>0.4148</v>
      </c>
      <c r="BB40" s="2">
        <v>0.60040000000000004</v>
      </c>
    </row>
    <row r="41" spans="1:54" x14ac:dyDescent="0.2">
      <c r="A41" s="2" t="s">
        <v>140</v>
      </c>
      <c r="B41" s="2" t="s">
        <v>96</v>
      </c>
      <c r="C41" s="2" t="s">
        <v>147</v>
      </c>
      <c r="D41" s="6">
        <v>5.62E-2</v>
      </c>
      <c r="E41" s="6">
        <v>0.11310000000000001</v>
      </c>
      <c r="F41" s="2">
        <v>-0.105901</v>
      </c>
      <c r="G41" s="2">
        <v>-9.0995500000000007E-2</v>
      </c>
      <c r="H41" s="2">
        <v>-7.7300499999999994E-2</v>
      </c>
      <c r="I41" s="2">
        <v>-9.8932999999999993E-2</v>
      </c>
      <c r="J41" s="2">
        <v>-9.0499999999999997E-2</v>
      </c>
      <c r="K41" s="2">
        <v>-5.8586199999999998E-2</v>
      </c>
      <c r="L41" s="2">
        <v>-6.5129999999999993E-2</v>
      </c>
      <c r="M41" s="2">
        <v>-6.89086E-2</v>
      </c>
      <c r="N41" s="2">
        <v>-4.4090799999999999E-2</v>
      </c>
      <c r="O41" s="2">
        <v>0.28670000000000001</v>
      </c>
      <c r="P41" s="2">
        <v>0.38569999999999999</v>
      </c>
      <c r="Q41" s="2">
        <v>6.037E-2</v>
      </c>
      <c r="R41" s="2">
        <v>0.312</v>
      </c>
      <c r="S41" s="2">
        <v>0.36749999999999999</v>
      </c>
      <c r="T41" s="2">
        <v>0.20830000000000001</v>
      </c>
      <c r="U41" s="2">
        <v>0.14799999999999999</v>
      </c>
      <c r="V41" s="2">
        <v>0.1938</v>
      </c>
      <c r="W41" s="2">
        <v>0.2044</v>
      </c>
      <c r="X41" s="2">
        <v>0.251</v>
      </c>
      <c r="Y41" s="2">
        <v>0.18970000000000001</v>
      </c>
      <c r="Z41" s="2">
        <v>2.7199999999999998E-2</v>
      </c>
      <c r="AA41" s="2">
        <v>0.19</v>
      </c>
      <c r="AB41" s="2">
        <v>0.1711</v>
      </c>
      <c r="AC41" s="2">
        <v>-0.13173000000000001</v>
      </c>
      <c r="AD41" s="2">
        <v>-0.179061</v>
      </c>
      <c r="AE41" s="2">
        <v>0.13059999999999999</v>
      </c>
      <c r="AF41" s="2">
        <v>0.18099999999999999</v>
      </c>
      <c r="AG41" s="2">
        <v>0</v>
      </c>
      <c r="AH41" s="2">
        <v>0</v>
      </c>
      <c r="AI41" s="2">
        <v>-6.1189E-2</v>
      </c>
      <c r="AJ41" s="2">
        <v>-2.0901099999999999E-2</v>
      </c>
      <c r="AK41" s="2">
        <v>0.157</v>
      </c>
      <c r="AL41" s="2">
        <v>7.7380000000000004E-2</v>
      </c>
      <c r="AM41" s="2">
        <v>-4.1798000000000002E-2</v>
      </c>
      <c r="AN41" s="2">
        <v>-8.3784200000000003E-2</v>
      </c>
      <c r="AO41" s="2">
        <v>0.73899999999999999</v>
      </c>
      <c r="AP41" s="2">
        <v>-8.0870700000000004E-2</v>
      </c>
      <c r="AQ41" s="2">
        <v>1</v>
      </c>
      <c r="AR41" s="2">
        <v>-8.3225E-3</v>
      </c>
      <c r="AS41" s="2">
        <v>-1.7911900000000001E-2</v>
      </c>
      <c r="AT41" s="2">
        <v>-0.124017</v>
      </c>
      <c r="AU41" s="2">
        <v>-0.113418</v>
      </c>
      <c r="AV41" s="2">
        <v>-2.8090299999999999E-2</v>
      </c>
      <c r="AW41" s="2">
        <v>-8.0619300000000005E-2</v>
      </c>
      <c r="AX41" s="2">
        <v>2.2360000000000001E-2</v>
      </c>
      <c r="AY41" s="2">
        <v>1.119E-2</v>
      </c>
      <c r="AZ41" s="2">
        <v>-5.8758299999999999E-2</v>
      </c>
      <c r="BA41" s="2">
        <v>-5.4298899999999997E-2</v>
      </c>
      <c r="BB41" s="2">
        <v>-7.5752E-2</v>
      </c>
    </row>
    <row r="42" spans="1:54" x14ac:dyDescent="0.2">
      <c r="A42" s="2" t="s">
        <v>140</v>
      </c>
      <c r="B42" s="2" t="s">
        <v>52</v>
      </c>
      <c r="C42" s="2" t="s">
        <v>148</v>
      </c>
      <c r="D42" s="6">
        <v>2.35E-2</v>
      </c>
      <c r="E42" s="6">
        <v>0.2266</v>
      </c>
      <c r="F42" s="2">
        <v>0.40339999999999998</v>
      </c>
      <c r="G42" s="2">
        <v>0.38300000000000001</v>
      </c>
      <c r="H42" s="2">
        <v>0.47439999999999999</v>
      </c>
      <c r="I42" s="2">
        <v>0.33560000000000001</v>
      </c>
      <c r="J42" s="2">
        <v>0.35649999999999998</v>
      </c>
      <c r="K42" s="2">
        <v>0.45</v>
      </c>
      <c r="L42" s="2">
        <v>0.56299999999999994</v>
      </c>
      <c r="M42" s="2">
        <v>0.47</v>
      </c>
      <c r="N42" s="2">
        <v>0.62129999999999996</v>
      </c>
      <c r="O42" s="2">
        <v>5.6739999999999999E-2</v>
      </c>
      <c r="P42" s="2">
        <v>-0.119298</v>
      </c>
      <c r="Q42" s="2">
        <v>7.954E-2</v>
      </c>
      <c r="R42" s="2">
        <v>-6.4923599999999998E-2</v>
      </c>
      <c r="S42" s="2">
        <v>-0.20365</v>
      </c>
      <c r="T42" s="2">
        <v>0.20549999999999999</v>
      </c>
      <c r="U42" s="2">
        <v>0.2873</v>
      </c>
      <c r="V42" s="2">
        <v>0.14349999999999999</v>
      </c>
      <c r="W42" s="2">
        <v>0.28849999999999998</v>
      </c>
      <c r="X42" s="2">
        <v>5.6370000000000003E-2</v>
      </c>
      <c r="Y42" s="2">
        <v>0</v>
      </c>
      <c r="Z42" s="2">
        <v>0.26169999999999999</v>
      </c>
      <c r="AA42" s="2">
        <v>-4.23539E-2</v>
      </c>
      <c r="AB42" s="2">
        <v>-2.7057299999999999E-2</v>
      </c>
      <c r="AC42" s="2">
        <v>0.51100000000000001</v>
      </c>
      <c r="AD42" s="2">
        <v>0.40550000000000003</v>
      </c>
      <c r="AE42" s="2">
        <v>0.44729999999999998</v>
      </c>
      <c r="AF42" s="2">
        <v>0.40789999999999998</v>
      </c>
      <c r="AG42" s="2">
        <v>0.59530000000000005</v>
      </c>
      <c r="AH42" s="2">
        <v>0.36909999999999998</v>
      </c>
      <c r="AI42" s="2">
        <v>0.39229999999999998</v>
      </c>
      <c r="AJ42" s="2">
        <v>0.45</v>
      </c>
      <c r="AK42" s="2">
        <v>0.49299999999999999</v>
      </c>
      <c r="AL42" s="2">
        <v>0.55200000000000005</v>
      </c>
      <c r="AM42" s="2">
        <v>0.53100000000000003</v>
      </c>
      <c r="AN42" s="2">
        <v>0.434</v>
      </c>
      <c r="AO42" s="2">
        <v>0.34660000000000002</v>
      </c>
      <c r="AP42" s="2">
        <v>0.58699999999999997</v>
      </c>
      <c r="AQ42" s="2">
        <v>-8.3225E-3</v>
      </c>
      <c r="AR42" s="2">
        <v>1</v>
      </c>
      <c r="AS42" s="2">
        <v>0.58699999999999997</v>
      </c>
      <c r="AT42" s="2">
        <v>0.36990000000000001</v>
      </c>
      <c r="AU42" s="2">
        <v>0.11</v>
      </c>
      <c r="AV42" s="2">
        <v>0.43609999999999999</v>
      </c>
      <c r="AW42" s="2">
        <v>1.0999999999999999E-2</v>
      </c>
      <c r="AX42" s="2">
        <v>0.24060000000000001</v>
      </c>
      <c r="AY42" s="2">
        <v>0.46</v>
      </c>
      <c r="AZ42" s="2">
        <v>0.35120000000000001</v>
      </c>
      <c r="BA42" s="2">
        <v>0.2442</v>
      </c>
      <c r="BB42" s="2">
        <v>0.46029999999999999</v>
      </c>
    </row>
    <row r="43" spans="1:54" x14ac:dyDescent="0.2">
      <c r="A43" s="2" t="s">
        <v>140</v>
      </c>
      <c r="B43" s="2" t="s">
        <v>97</v>
      </c>
      <c r="C43" s="2" t="s">
        <v>149</v>
      </c>
      <c r="D43" s="6">
        <v>8.2699999999999996E-2</v>
      </c>
      <c r="E43" s="6">
        <v>0.27650000000000002</v>
      </c>
      <c r="F43" s="2">
        <v>0.78029999999999999</v>
      </c>
      <c r="G43" s="2">
        <v>0.79390000000000005</v>
      </c>
      <c r="H43" s="2">
        <v>0.67330000000000001</v>
      </c>
      <c r="I43" s="2">
        <v>0.60599999999999998</v>
      </c>
      <c r="J43" s="2">
        <v>0.63529999999999998</v>
      </c>
      <c r="K43" s="2">
        <v>0.75139999999999996</v>
      </c>
      <c r="L43" s="2">
        <v>0.84040000000000004</v>
      </c>
      <c r="M43" s="2">
        <v>0.75439999999999996</v>
      </c>
      <c r="N43" s="2">
        <v>0.83299999999999996</v>
      </c>
      <c r="O43" s="2">
        <v>-1.12327E-2</v>
      </c>
      <c r="P43" s="2">
        <v>-0.25832100000000002</v>
      </c>
      <c r="Q43" s="2">
        <v>0</v>
      </c>
      <c r="R43" s="2">
        <v>-0.26979799999999998</v>
      </c>
      <c r="S43" s="2">
        <v>-0.34081</v>
      </c>
      <c r="T43" s="2">
        <v>0.31119999999999998</v>
      </c>
      <c r="U43" s="2">
        <v>0.27460000000000001</v>
      </c>
      <c r="V43" s="2">
        <v>0.193</v>
      </c>
      <c r="W43" s="2">
        <v>0.193</v>
      </c>
      <c r="X43" s="2">
        <v>-3.7482500000000002E-2</v>
      </c>
      <c r="Y43" s="2">
        <v>-7.9991999999999994E-2</v>
      </c>
      <c r="Z43" s="2">
        <v>0.1956</v>
      </c>
      <c r="AA43" s="2">
        <v>-3.8256699999999998E-2</v>
      </c>
      <c r="AB43" s="2">
        <v>-4.3795000000000001E-2</v>
      </c>
      <c r="AC43" s="2">
        <v>0.54600000000000004</v>
      </c>
      <c r="AD43" s="2">
        <v>0.44719999999999999</v>
      </c>
      <c r="AE43" s="2">
        <v>0.47799999999999998</v>
      </c>
      <c r="AF43" s="2">
        <v>0.3327</v>
      </c>
      <c r="AG43" s="2">
        <v>0.53810000000000002</v>
      </c>
      <c r="AH43" s="2">
        <v>0.52900000000000003</v>
      </c>
      <c r="AI43" s="2">
        <v>0.54100000000000004</v>
      </c>
      <c r="AJ43" s="2">
        <v>0.72</v>
      </c>
      <c r="AK43" s="2">
        <v>0.69120000000000004</v>
      </c>
      <c r="AL43" s="2">
        <v>0.70240000000000002</v>
      </c>
      <c r="AM43" s="2">
        <v>0.85299999999999998</v>
      </c>
      <c r="AN43" s="2">
        <v>0.77200000000000002</v>
      </c>
      <c r="AO43" s="2">
        <v>0.46800000000000003</v>
      </c>
      <c r="AP43" s="2">
        <v>0.65349999999999997</v>
      </c>
      <c r="AQ43" s="2">
        <v>-1.7911900000000001E-2</v>
      </c>
      <c r="AR43" s="2">
        <v>0.58699999999999997</v>
      </c>
      <c r="AS43" s="2">
        <v>1</v>
      </c>
      <c r="AT43" s="2">
        <v>0.307</v>
      </c>
      <c r="AU43" s="2">
        <v>2.231E-2</v>
      </c>
      <c r="AV43" s="2">
        <v>0.438</v>
      </c>
      <c r="AW43" s="2">
        <v>0.1507</v>
      </c>
      <c r="AX43" s="2">
        <v>0.42599999999999999</v>
      </c>
      <c r="AY43" s="2">
        <v>0.60229999999999995</v>
      </c>
      <c r="AZ43" s="2">
        <v>0.67700000000000005</v>
      </c>
      <c r="BA43" s="2">
        <v>0.52</v>
      </c>
      <c r="BB43" s="2">
        <v>0.64910000000000001</v>
      </c>
    </row>
    <row r="44" spans="1:54" x14ac:dyDescent="0.2">
      <c r="A44" s="2" t="s">
        <v>140</v>
      </c>
      <c r="B44" s="2" t="s">
        <v>98</v>
      </c>
      <c r="C44" s="2" t="s">
        <v>150</v>
      </c>
      <c r="D44" s="6">
        <v>5.1700000000000003E-2</v>
      </c>
      <c r="E44" s="6">
        <v>5.9200000000000003E-2</v>
      </c>
      <c r="F44" s="2">
        <v>0.46760000000000002</v>
      </c>
      <c r="G44" s="2">
        <v>0.43440000000000001</v>
      </c>
      <c r="H44" s="2">
        <v>0.46</v>
      </c>
      <c r="I44" s="2">
        <v>0.44679999999999997</v>
      </c>
      <c r="J44" s="2">
        <v>0.43</v>
      </c>
      <c r="K44" s="2">
        <v>0.46139999999999998</v>
      </c>
      <c r="L44" s="2">
        <v>0.49070000000000003</v>
      </c>
      <c r="M44" s="2">
        <v>0.44500000000000001</v>
      </c>
      <c r="N44" s="2">
        <v>0.27629999999999999</v>
      </c>
      <c r="O44" s="2">
        <v>-4.5162000000000001E-2</v>
      </c>
      <c r="P44" s="2">
        <v>-0.17901900000000001</v>
      </c>
      <c r="Q44" s="2">
        <v>-1.98079E-2</v>
      </c>
      <c r="R44" s="2">
        <v>-0.17038800000000001</v>
      </c>
      <c r="S44" s="2">
        <v>-0.214228</v>
      </c>
      <c r="T44" s="2">
        <v>5.3800000000000001E-2</v>
      </c>
      <c r="U44" s="2">
        <v>0.10199999999999999</v>
      </c>
      <c r="V44" s="2">
        <v>-9.0439200000000004E-3</v>
      </c>
      <c r="W44" s="2">
        <v>0.1638</v>
      </c>
      <c r="X44" s="2">
        <v>-0.10897</v>
      </c>
      <c r="Y44" s="2">
        <v>-7.5961399999999998E-2</v>
      </c>
      <c r="Z44" s="2">
        <v>0.37</v>
      </c>
      <c r="AA44" s="2">
        <v>9.5670000000000009E-3</v>
      </c>
      <c r="AB44" s="2">
        <v>-8.69008E-2</v>
      </c>
      <c r="AC44" s="2">
        <v>0.49819999999999998</v>
      </c>
      <c r="AD44" s="2">
        <v>0.83299999999999996</v>
      </c>
      <c r="AE44" s="2">
        <v>0.1052</v>
      </c>
      <c r="AF44" s="2">
        <v>3.95E-2</v>
      </c>
      <c r="AG44" s="2">
        <v>0.2787</v>
      </c>
      <c r="AH44" s="2">
        <v>0.24660000000000001</v>
      </c>
      <c r="AI44" s="2">
        <v>0.36840000000000001</v>
      </c>
      <c r="AJ44" s="2">
        <v>0.20480000000000001</v>
      </c>
      <c r="AK44" s="2">
        <v>0.48099999999999998</v>
      </c>
      <c r="AL44" s="2">
        <v>0.50600000000000001</v>
      </c>
      <c r="AM44" s="2">
        <v>0.43640000000000001</v>
      </c>
      <c r="AN44" s="2">
        <v>0.4839</v>
      </c>
      <c r="AO44" s="2">
        <v>-1.05711E-2</v>
      </c>
      <c r="AP44" s="2">
        <v>0.60099999999999998</v>
      </c>
      <c r="AQ44" s="2">
        <v>-0.124017</v>
      </c>
      <c r="AR44" s="2">
        <v>0.36990000000000001</v>
      </c>
      <c r="AS44" s="2">
        <v>0.307</v>
      </c>
      <c r="AT44" s="2">
        <v>1</v>
      </c>
      <c r="AU44" s="2">
        <v>0.187</v>
      </c>
      <c r="AV44" s="2">
        <v>0.4274</v>
      </c>
      <c r="AW44" s="2">
        <v>0.1075</v>
      </c>
      <c r="AX44" s="2">
        <v>0.42359999999999998</v>
      </c>
      <c r="AY44" s="2">
        <v>0.47720000000000001</v>
      </c>
      <c r="AZ44" s="2">
        <v>0.44</v>
      </c>
      <c r="BA44" s="2">
        <v>0.2898</v>
      </c>
      <c r="BB44" s="2">
        <v>0.35299999999999998</v>
      </c>
    </row>
    <row r="45" spans="1:54" x14ac:dyDescent="0.2">
      <c r="A45" s="2" t="s">
        <v>140</v>
      </c>
      <c r="B45" s="2" t="s">
        <v>99</v>
      </c>
      <c r="C45" s="2" t="s">
        <v>151</v>
      </c>
      <c r="D45" s="6">
        <v>4.1300000000000003E-2</v>
      </c>
      <c r="E45" s="6">
        <v>3.2899999999999999E-2</v>
      </c>
      <c r="F45" s="2">
        <v>9.8199999999999996E-2</v>
      </c>
      <c r="G45" s="2">
        <v>0.10100000000000001</v>
      </c>
      <c r="H45" s="2">
        <v>9.1200000000000003E-2</v>
      </c>
      <c r="I45" s="2">
        <v>7.8140000000000001E-2</v>
      </c>
      <c r="J45" s="2">
        <v>0.126</v>
      </c>
      <c r="K45" s="2">
        <v>9.8460000000000006E-2</v>
      </c>
      <c r="L45" s="2">
        <v>0.115</v>
      </c>
      <c r="M45" s="2">
        <v>0.12740000000000001</v>
      </c>
      <c r="N45" s="2">
        <v>5.8000000000000003E-2</v>
      </c>
      <c r="O45" s="2">
        <v>-8.5778800000000002E-2</v>
      </c>
      <c r="P45" s="2">
        <v>-9.4919000000000003E-2</v>
      </c>
      <c r="Q45" s="2">
        <v>-3.2272700000000001E-2</v>
      </c>
      <c r="R45" s="2">
        <v>-0.146313</v>
      </c>
      <c r="S45" s="2">
        <v>-7.0513800000000001E-2</v>
      </c>
      <c r="T45" s="2">
        <v>0</v>
      </c>
      <c r="U45" s="2">
        <v>-1.0186199999999999E-2</v>
      </c>
      <c r="V45" s="2">
        <v>0</v>
      </c>
      <c r="W45" s="2">
        <v>-4.9785000000000003E-2</v>
      </c>
      <c r="X45" s="2">
        <v>-9.4916E-2</v>
      </c>
      <c r="Y45" s="2">
        <v>-0.15792</v>
      </c>
      <c r="Z45" s="2">
        <v>3.9550000000000002E-2</v>
      </c>
      <c r="AA45" s="2">
        <v>-0.10340000000000001</v>
      </c>
      <c r="AB45" s="2">
        <v>-0.14662</v>
      </c>
      <c r="AC45" s="2">
        <v>7.2080000000000005E-2</v>
      </c>
      <c r="AD45" s="2">
        <v>0.19969999999999999</v>
      </c>
      <c r="AE45" s="2">
        <v>0</v>
      </c>
      <c r="AF45" s="2">
        <v>-2.0256900000000001E-2</v>
      </c>
      <c r="AG45" s="2">
        <v>6.2729999999999994E-2</v>
      </c>
      <c r="AH45" s="2">
        <v>2.785E-2</v>
      </c>
      <c r="AI45" s="2">
        <v>4.2999999999999997E-2</v>
      </c>
      <c r="AJ45" s="2">
        <v>4.4699999999999997E-2</v>
      </c>
      <c r="AK45" s="2">
        <v>0.1807</v>
      </c>
      <c r="AL45" s="2">
        <v>9.4100000000000003E-2</v>
      </c>
      <c r="AM45" s="2">
        <v>0.1163</v>
      </c>
      <c r="AN45" s="2">
        <v>0.18779999999999999</v>
      </c>
      <c r="AO45" s="2">
        <v>-0.105</v>
      </c>
      <c r="AP45" s="2">
        <v>0.156</v>
      </c>
      <c r="AQ45" s="2">
        <v>-0.113418</v>
      </c>
      <c r="AR45" s="2">
        <v>0.11</v>
      </c>
      <c r="AS45" s="2">
        <v>2.231E-2</v>
      </c>
      <c r="AT45" s="2">
        <v>0.187</v>
      </c>
      <c r="AU45" s="2">
        <v>1</v>
      </c>
      <c r="AV45" s="2">
        <v>2.9899999999999999E-2</v>
      </c>
      <c r="AW45" s="2">
        <v>2.179E-2</v>
      </c>
      <c r="AX45" s="2">
        <v>0.13300000000000001</v>
      </c>
      <c r="AY45" s="2">
        <v>0.16600000000000001</v>
      </c>
      <c r="AZ45" s="2">
        <v>0.10199999999999999</v>
      </c>
      <c r="BA45" s="2">
        <v>8.6420000000000004E-3</v>
      </c>
      <c r="BB45" s="2">
        <v>7.5819999999999999E-2</v>
      </c>
    </row>
    <row r="46" spans="1:54" x14ac:dyDescent="0.2">
      <c r="A46" s="2" t="s">
        <v>140</v>
      </c>
      <c r="B46" s="2" t="s">
        <v>100</v>
      </c>
      <c r="C46" s="2" t="s">
        <v>152</v>
      </c>
      <c r="D46" s="6">
        <v>5.1499999999999997E-2</v>
      </c>
      <c r="E46" s="6">
        <v>7.3099999999999998E-2</v>
      </c>
      <c r="F46" s="2">
        <v>0.38429999999999997</v>
      </c>
      <c r="G46" s="2">
        <v>0.42230000000000001</v>
      </c>
      <c r="H46" s="2">
        <v>0.36849999999999999</v>
      </c>
      <c r="I46" s="2">
        <v>0.34110000000000001</v>
      </c>
      <c r="J46" s="2">
        <v>0.31590000000000001</v>
      </c>
      <c r="K46" s="2">
        <v>0.44779999999999998</v>
      </c>
      <c r="L46" s="2">
        <v>0.5</v>
      </c>
      <c r="M46" s="2">
        <v>0.432</v>
      </c>
      <c r="N46" s="2">
        <v>0.30859999999999999</v>
      </c>
      <c r="O46" s="2">
        <v>0.13220000000000001</v>
      </c>
      <c r="P46" s="2">
        <v>0.1263</v>
      </c>
      <c r="Q46" s="2">
        <v>0.29099999999999998</v>
      </c>
      <c r="R46" s="2">
        <v>0.1636</v>
      </c>
      <c r="S46" s="2">
        <v>-9.7628400000000001E-3</v>
      </c>
      <c r="T46" s="2">
        <v>0.10299999999999999</v>
      </c>
      <c r="U46" s="2">
        <v>0.1363</v>
      </c>
      <c r="V46" s="2">
        <v>7.5090000000000004E-2</v>
      </c>
      <c r="W46" s="2">
        <v>0.2452</v>
      </c>
      <c r="X46" s="2">
        <v>0.23830000000000001</v>
      </c>
      <c r="Y46" s="2">
        <v>9.5500000000000002E-2</v>
      </c>
      <c r="Z46" s="2">
        <v>0.24099999999999999</v>
      </c>
      <c r="AA46" s="2">
        <v>-1.8373799999999999E-2</v>
      </c>
      <c r="AB46" s="2">
        <v>5.1830000000000001E-2</v>
      </c>
      <c r="AC46" s="2">
        <v>0.28199999999999997</v>
      </c>
      <c r="AD46" s="2">
        <v>5.4449999999999998E-2</v>
      </c>
      <c r="AE46" s="2">
        <v>0.432</v>
      </c>
      <c r="AF46" s="2">
        <v>0.31709999999999999</v>
      </c>
      <c r="AG46" s="2">
        <v>0.39100000000000001</v>
      </c>
      <c r="AH46" s="2">
        <v>0.2923</v>
      </c>
      <c r="AI46" s="2">
        <v>0.2447</v>
      </c>
      <c r="AJ46" s="2">
        <v>0.39360000000000001</v>
      </c>
      <c r="AK46" s="2">
        <v>0.29880000000000001</v>
      </c>
      <c r="AL46" s="2">
        <v>0.32729999999999998</v>
      </c>
      <c r="AM46" s="2">
        <v>0.33760000000000001</v>
      </c>
      <c r="AN46" s="2">
        <v>0.37980000000000003</v>
      </c>
      <c r="AO46" s="2">
        <v>0.17699999999999999</v>
      </c>
      <c r="AP46" s="2">
        <v>0.2336</v>
      </c>
      <c r="AQ46" s="2">
        <v>-2.8090299999999999E-2</v>
      </c>
      <c r="AR46" s="2">
        <v>0.43609999999999999</v>
      </c>
      <c r="AS46" s="2">
        <v>0.438</v>
      </c>
      <c r="AT46" s="2">
        <v>0.4274</v>
      </c>
      <c r="AU46" s="2">
        <v>2.9899999999999999E-2</v>
      </c>
      <c r="AV46" s="2">
        <v>1</v>
      </c>
      <c r="AW46" s="2">
        <v>0.49199999999999999</v>
      </c>
      <c r="AX46" s="2">
        <v>0.25800000000000001</v>
      </c>
      <c r="AY46" s="2">
        <v>0.35</v>
      </c>
      <c r="AZ46" s="2">
        <v>0.35849999999999999</v>
      </c>
      <c r="BA46" s="2">
        <v>0.2019</v>
      </c>
      <c r="BB46" s="2">
        <v>0.24299999999999999</v>
      </c>
    </row>
    <row r="47" spans="1:54" x14ac:dyDescent="0.2">
      <c r="A47" s="2" t="s">
        <v>140</v>
      </c>
      <c r="B47" s="2" t="s">
        <v>101</v>
      </c>
      <c r="C47" s="2" t="s">
        <v>153</v>
      </c>
      <c r="D47" s="6">
        <v>6.54E-2</v>
      </c>
      <c r="E47" s="6">
        <v>0.10199999999999999</v>
      </c>
      <c r="F47" s="2">
        <v>0.33400000000000002</v>
      </c>
      <c r="G47" s="2">
        <v>0.3301</v>
      </c>
      <c r="H47" s="2">
        <v>0.28999999999999998</v>
      </c>
      <c r="I47" s="2">
        <v>0.29770000000000002</v>
      </c>
      <c r="J47" s="2">
        <v>0.17499999999999999</v>
      </c>
      <c r="K47" s="2">
        <v>0.30409999999999998</v>
      </c>
      <c r="L47" s="2">
        <v>0.3251</v>
      </c>
      <c r="M47" s="2">
        <v>0.27450000000000002</v>
      </c>
      <c r="N47" s="2">
        <v>0.1096</v>
      </c>
      <c r="O47" s="2">
        <v>-0.29898599999999997</v>
      </c>
      <c r="P47" s="2">
        <v>-0.216421</v>
      </c>
      <c r="Q47" s="2">
        <v>-0.29709999999999998</v>
      </c>
      <c r="R47" s="2">
        <v>-0.16007099999999999</v>
      </c>
      <c r="S47" s="2">
        <v>-0.222965</v>
      </c>
      <c r="T47" s="2">
        <v>-0.33629999999999999</v>
      </c>
      <c r="U47" s="2">
        <v>-0.36269000000000001</v>
      </c>
      <c r="V47" s="2">
        <v>-0.328293</v>
      </c>
      <c r="W47" s="2">
        <v>-0.25519799999999998</v>
      </c>
      <c r="X47" s="2">
        <v>-0.24480399999999999</v>
      </c>
      <c r="Y47" s="2">
        <v>-0.228438</v>
      </c>
      <c r="Z47" s="2">
        <v>-0.12374599999999999</v>
      </c>
      <c r="AA47" s="2">
        <v>-0.35636400000000001</v>
      </c>
      <c r="AB47" s="2">
        <v>-0.35844100000000001</v>
      </c>
      <c r="AC47" s="2">
        <v>-0.115548</v>
      </c>
      <c r="AD47" s="2">
        <v>-0.22116</v>
      </c>
      <c r="AE47" s="2">
        <v>0.2167</v>
      </c>
      <c r="AF47" s="2">
        <v>0.17799999999999999</v>
      </c>
      <c r="AG47" s="2">
        <v>0.186</v>
      </c>
      <c r="AH47" s="2">
        <v>5.7500000000000002E-2</v>
      </c>
      <c r="AI47" s="2">
        <v>-2.8743500000000002E-2</v>
      </c>
      <c r="AJ47" s="2">
        <v>0.13170000000000001</v>
      </c>
      <c r="AK47" s="2">
        <v>-3.6136399999999999E-2</v>
      </c>
      <c r="AL47" s="2">
        <v>8.2129999999999995E-2</v>
      </c>
      <c r="AM47" s="2">
        <v>0.12379999999999999</v>
      </c>
      <c r="AN47" s="2">
        <v>4.3299999999999998E-2</v>
      </c>
      <c r="AO47" s="2">
        <v>-5.7875000000000003E-2</v>
      </c>
      <c r="AP47" s="2">
        <v>-0.18123400000000001</v>
      </c>
      <c r="AQ47" s="2">
        <v>-8.0619300000000005E-2</v>
      </c>
      <c r="AR47" s="2">
        <v>1.0999999999999999E-2</v>
      </c>
      <c r="AS47" s="2">
        <v>0.1507</v>
      </c>
      <c r="AT47" s="2">
        <v>0.1075</v>
      </c>
      <c r="AU47" s="2">
        <v>2.179E-2</v>
      </c>
      <c r="AV47" s="2">
        <v>0.49199999999999999</v>
      </c>
      <c r="AW47" s="2">
        <v>1</v>
      </c>
      <c r="AX47" s="2">
        <v>0.109</v>
      </c>
      <c r="AY47" s="2">
        <v>0.15</v>
      </c>
      <c r="AZ47" s="2">
        <v>0.2828</v>
      </c>
      <c r="BA47" s="2">
        <v>0.27450000000000002</v>
      </c>
      <c r="BB47" s="2">
        <v>-7.0516999999999996E-2</v>
      </c>
    </row>
    <row r="48" spans="1:54" x14ac:dyDescent="0.2">
      <c r="A48" s="2" t="s">
        <v>140</v>
      </c>
      <c r="B48" s="2" t="s">
        <v>102</v>
      </c>
      <c r="C48" s="2" t="s">
        <v>154</v>
      </c>
      <c r="D48" s="6">
        <v>7.3300000000000004E-2</v>
      </c>
      <c r="E48" s="6">
        <v>0.30890000000000001</v>
      </c>
      <c r="F48" s="2">
        <v>0.64459999999999995</v>
      </c>
      <c r="G48" s="2">
        <v>0.67930000000000001</v>
      </c>
      <c r="H48" s="2">
        <v>0.71589999999999998</v>
      </c>
      <c r="I48" s="2">
        <v>0.62480000000000002</v>
      </c>
      <c r="J48" s="2">
        <v>0.59260000000000002</v>
      </c>
      <c r="K48" s="2">
        <v>0.61329999999999996</v>
      </c>
      <c r="L48" s="2">
        <v>0.56999999999999995</v>
      </c>
      <c r="M48" s="2">
        <v>0.48209999999999997</v>
      </c>
      <c r="N48" s="2">
        <v>0.55189999999999995</v>
      </c>
      <c r="O48" s="2">
        <v>0.24</v>
      </c>
      <c r="P48" s="2">
        <v>-2.2391000000000001E-2</v>
      </c>
      <c r="Q48" s="2">
        <v>-5.2952800000000001E-2</v>
      </c>
      <c r="R48" s="2">
        <v>-4.26816E-2</v>
      </c>
      <c r="S48" s="2">
        <v>2.145E-2</v>
      </c>
      <c r="T48" s="2">
        <v>0.41589999999999999</v>
      </c>
      <c r="U48" s="2">
        <v>0.39400000000000002</v>
      </c>
      <c r="V48" s="2">
        <v>0.41189999999999999</v>
      </c>
      <c r="W48" s="2">
        <v>0.30299999999999999</v>
      </c>
      <c r="X48" s="2">
        <v>0.13089999999999999</v>
      </c>
      <c r="Y48" s="2">
        <v>9.7699999999999995E-2</v>
      </c>
      <c r="Z48" s="2">
        <v>0.72130000000000005</v>
      </c>
      <c r="AA48" s="2">
        <v>0.184</v>
      </c>
      <c r="AB48" s="2">
        <v>3.952E-2</v>
      </c>
      <c r="AC48" s="2">
        <v>0.66</v>
      </c>
      <c r="AD48" s="2">
        <v>0.45</v>
      </c>
      <c r="AE48" s="2">
        <v>0.313</v>
      </c>
      <c r="AF48" s="2">
        <v>0.251</v>
      </c>
      <c r="AG48" s="2">
        <v>0.42420000000000002</v>
      </c>
      <c r="AH48" s="2">
        <v>0.49780000000000002</v>
      </c>
      <c r="AI48" s="2">
        <v>0.54</v>
      </c>
      <c r="AJ48" s="2">
        <v>0.70299999999999996</v>
      </c>
      <c r="AK48" s="2">
        <v>0.39169999999999999</v>
      </c>
      <c r="AL48" s="2">
        <v>0.53</v>
      </c>
      <c r="AM48" s="2">
        <v>0.57430000000000003</v>
      </c>
      <c r="AN48" s="2">
        <v>0.55500000000000005</v>
      </c>
      <c r="AO48" s="2">
        <v>0.1754</v>
      </c>
      <c r="AP48" s="2">
        <v>0.40510000000000002</v>
      </c>
      <c r="AQ48" s="2">
        <v>2.2360000000000001E-2</v>
      </c>
      <c r="AR48" s="2">
        <v>0.24060000000000001</v>
      </c>
      <c r="AS48" s="2">
        <v>0.42599999999999999</v>
      </c>
      <c r="AT48" s="2">
        <v>0.42359999999999998</v>
      </c>
      <c r="AU48" s="2">
        <v>0.13300000000000001</v>
      </c>
      <c r="AV48" s="2">
        <v>0.25800000000000001</v>
      </c>
      <c r="AW48" s="2">
        <v>0.109</v>
      </c>
      <c r="AX48" s="2">
        <v>1</v>
      </c>
      <c r="AY48" s="2">
        <v>0.87</v>
      </c>
      <c r="AZ48" s="2">
        <v>0.55000000000000004</v>
      </c>
      <c r="BA48" s="2">
        <v>0.38940000000000002</v>
      </c>
      <c r="BB48" s="2">
        <v>0.2742</v>
      </c>
    </row>
    <row r="49" spans="1:54" x14ac:dyDescent="0.2">
      <c r="A49" s="2" t="s">
        <v>140</v>
      </c>
      <c r="B49" s="2" t="s">
        <v>103</v>
      </c>
      <c r="C49" s="2" t="s">
        <v>155</v>
      </c>
      <c r="D49" s="6">
        <v>7.6899999999999996E-2</v>
      </c>
      <c r="E49" s="6">
        <v>0.28060000000000002</v>
      </c>
      <c r="F49" s="2">
        <v>0.88280000000000003</v>
      </c>
      <c r="G49" s="2">
        <v>0.7782</v>
      </c>
      <c r="H49" s="2">
        <v>0.93600000000000005</v>
      </c>
      <c r="I49" s="2">
        <v>0.84719999999999995</v>
      </c>
      <c r="J49" s="2">
        <v>0.56669999999999998</v>
      </c>
      <c r="K49" s="2">
        <v>0.89</v>
      </c>
      <c r="L49" s="2">
        <v>0.77</v>
      </c>
      <c r="M49" s="2">
        <v>0.80089999999999995</v>
      </c>
      <c r="N49" s="2">
        <v>0.65210000000000001</v>
      </c>
      <c r="O49" s="2">
        <v>0.21790000000000001</v>
      </c>
      <c r="P49" s="2">
        <v>-6.1763100000000001E-2</v>
      </c>
      <c r="Q49" s="2">
        <v>-6.6493499999999997E-2</v>
      </c>
      <c r="R49" s="2">
        <v>-6.3399999999999998E-2</v>
      </c>
      <c r="S49" s="2">
        <v>-4.0300000000000002E-2</v>
      </c>
      <c r="T49" s="2">
        <v>0.47</v>
      </c>
      <c r="U49" s="2">
        <v>0.48609999999999998</v>
      </c>
      <c r="V49" s="2">
        <v>0.48599999999999999</v>
      </c>
      <c r="W49" s="2">
        <v>0.34</v>
      </c>
      <c r="X49" s="2">
        <v>0.12509999999999999</v>
      </c>
      <c r="Y49" s="2">
        <v>0.1</v>
      </c>
      <c r="Z49" s="2">
        <v>0.6099</v>
      </c>
      <c r="AA49" s="2">
        <v>0.193</v>
      </c>
      <c r="AB49" s="2">
        <v>3.7949999999999998E-2</v>
      </c>
      <c r="AC49" s="2">
        <v>0.70799999999999996</v>
      </c>
      <c r="AD49" s="2">
        <v>0.62949999999999995</v>
      </c>
      <c r="AE49" s="2">
        <v>0.55810000000000004</v>
      </c>
      <c r="AF49" s="2">
        <v>0.4</v>
      </c>
      <c r="AG49" s="2">
        <v>0.53390000000000004</v>
      </c>
      <c r="AH49" s="2">
        <v>0.64759999999999995</v>
      </c>
      <c r="AI49" s="2">
        <v>0.62190000000000001</v>
      </c>
      <c r="AJ49" s="2">
        <v>0.87160000000000004</v>
      </c>
      <c r="AK49" s="2">
        <v>0.60470000000000002</v>
      </c>
      <c r="AL49" s="2">
        <v>0.63470000000000004</v>
      </c>
      <c r="AM49" s="2">
        <v>0.68630000000000002</v>
      </c>
      <c r="AN49" s="2">
        <v>0.65</v>
      </c>
      <c r="AO49" s="2">
        <v>0.27589999999999998</v>
      </c>
      <c r="AP49" s="2">
        <v>0.60619999999999996</v>
      </c>
      <c r="AQ49" s="2">
        <v>1.119E-2</v>
      </c>
      <c r="AR49" s="2">
        <v>0.46</v>
      </c>
      <c r="AS49" s="2">
        <v>0.60229999999999995</v>
      </c>
      <c r="AT49" s="2">
        <v>0.47720000000000001</v>
      </c>
      <c r="AU49" s="2">
        <v>0.16600000000000001</v>
      </c>
      <c r="AV49" s="2">
        <v>0.35</v>
      </c>
      <c r="AW49" s="2">
        <v>0.15</v>
      </c>
      <c r="AX49" s="2">
        <v>0.87</v>
      </c>
      <c r="AY49" s="2">
        <v>1</v>
      </c>
      <c r="AZ49" s="2">
        <v>0.61070000000000002</v>
      </c>
      <c r="BA49" s="2">
        <v>0.56000000000000005</v>
      </c>
      <c r="BB49" s="2">
        <v>0.41320000000000001</v>
      </c>
    </row>
    <row r="50" spans="1:54" x14ac:dyDescent="0.2">
      <c r="A50" s="2" t="s">
        <v>140</v>
      </c>
      <c r="B50" s="2" t="s">
        <v>104</v>
      </c>
      <c r="C50" s="2" t="s">
        <v>156</v>
      </c>
      <c r="D50" s="6">
        <v>0.1077</v>
      </c>
      <c r="E50" s="6">
        <v>0.23899999999999999</v>
      </c>
      <c r="F50" s="2">
        <v>0.9</v>
      </c>
      <c r="G50" s="2">
        <v>0.91859999999999997</v>
      </c>
      <c r="H50" s="2">
        <v>0.79379999999999995</v>
      </c>
      <c r="I50" s="2">
        <v>0.82699999999999996</v>
      </c>
      <c r="J50" s="2">
        <v>0.7359</v>
      </c>
      <c r="K50" s="2">
        <v>0.80549999999999999</v>
      </c>
      <c r="L50" s="2">
        <v>0.88029999999999997</v>
      </c>
      <c r="M50" s="2">
        <v>0.77759999999999996</v>
      </c>
      <c r="N50" s="2">
        <v>0.74380000000000002</v>
      </c>
      <c r="O50" s="2">
        <v>-6.2515600000000004E-2</v>
      </c>
      <c r="P50" s="2">
        <v>-0.38059999999999999</v>
      </c>
      <c r="Q50" s="2">
        <v>-6.1617999999999999E-2</v>
      </c>
      <c r="R50" s="2">
        <v>-0.28599000000000002</v>
      </c>
      <c r="S50" s="2">
        <v>-0.34026800000000001</v>
      </c>
      <c r="T50" s="2">
        <v>0.224</v>
      </c>
      <c r="U50" s="2">
        <v>0.22600000000000001</v>
      </c>
      <c r="V50" s="2">
        <v>0.14749999999999999</v>
      </c>
      <c r="W50" s="2">
        <v>9.5000000000000001E-2</v>
      </c>
      <c r="X50" s="2">
        <v>-0.14186000000000001</v>
      </c>
      <c r="Y50" s="2">
        <v>-0.123996</v>
      </c>
      <c r="Z50" s="2">
        <v>0.38390000000000002</v>
      </c>
      <c r="AA50" s="2">
        <v>-3.01201E-2</v>
      </c>
      <c r="AB50" s="2">
        <v>-9.1105000000000005E-2</v>
      </c>
      <c r="AC50" s="2">
        <v>0.59660000000000002</v>
      </c>
      <c r="AD50" s="2">
        <v>0.57940000000000003</v>
      </c>
      <c r="AE50" s="2">
        <v>0.19</v>
      </c>
      <c r="AF50" s="2">
        <v>0.1246</v>
      </c>
      <c r="AG50" s="2">
        <v>0.47699999999999998</v>
      </c>
      <c r="AH50" s="2">
        <v>0.54630000000000001</v>
      </c>
      <c r="AI50" s="2">
        <v>0.59889999999999999</v>
      </c>
      <c r="AJ50" s="2">
        <v>0.51200000000000001</v>
      </c>
      <c r="AK50" s="2">
        <v>0.624</v>
      </c>
      <c r="AL50" s="2">
        <v>0.83009999999999995</v>
      </c>
      <c r="AM50" s="2">
        <v>0.80400000000000005</v>
      </c>
      <c r="AN50" s="2">
        <v>0.73860000000000003</v>
      </c>
      <c r="AO50" s="2">
        <v>0.21299999999999999</v>
      </c>
      <c r="AP50" s="2">
        <v>0.59</v>
      </c>
      <c r="AQ50" s="2">
        <v>-5.8758299999999999E-2</v>
      </c>
      <c r="AR50" s="2">
        <v>0.35120000000000001</v>
      </c>
      <c r="AS50" s="2">
        <v>0.67700000000000005</v>
      </c>
      <c r="AT50" s="2">
        <v>0.44</v>
      </c>
      <c r="AU50" s="2">
        <v>0.10199999999999999</v>
      </c>
      <c r="AV50" s="2">
        <v>0.35849999999999999</v>
      </c>
      <c r="AW50" s="2">
        <v>0.2828</v>
      </c>
      <c r="AX50" s="2">
        <v>0.55000000000000004</v>
      </c>
      <c r="AY50" s="2">
        <v>0.61070000000000002</v>
      </c>
      <c r="AZ50" s="2">
        <v>1</v>
      </c>
      <c r="BA50" s="2">
        <v>0.74670000000000003</v>
      </c>
      <c r="BB50" s="2">
        <v>0.50249999999999995</v>
      </c>
    </row>
    <row r="51" spans="1:54" x14ac:dyDescent="0.2">
      <c r="A51" s="2" t="s">
        <v>140</v>
      </c>
      <c r="B51" s="2" t="s">
        <v>105</v>
      </c>
      <c r="C51" s="2" t="s">
        <v>157</v>
      </c>
      <c r="D51" s="6">
        <v>0.1051</v>
      </c>
      <c r="E51" s="6">
        <v>0.29360000000000003</v>
      </c>
      <c r="F51" s="2">
        <v>0.65259999999999996</v>
      </c>
      <c r="G51" s="2">
        <v>0.75900000000000001</v>
      </c>
      <c r="H51" s="2">
        <v>0.7268</v>
      </c>
      <c r="I51" s="2">
        <v>0.75380000000000003</v>
      </c>
      <c r="J51" s="2">
        <v>0.68</v>
      </c>
      <c r="K51" s="2">
        <v>0.68230000000000002</v>
      </c>
      <c r="L51" s="2">
        <v>0.57430000000000003</v>
      </c>
      <c r="M51" s="2">
        <v>0.56999999999999995</v>
      </c>
      <c r="N51" s="2">
        <v>0.54720000000000002</v>
      </c>
      <c r="O51" s="2">
        <v>-7.9756499999999994E-2</v>
      </c>
      <c r="P51" s="2">
        <v>-0.28045599999999998</v>
      </c>
      <c r="Q51" s="2">
        <v>-0.12776499999999999</v>
      </c>
      <c r="R51" s="2">
        <v>-0.247445</v>
      </c>
      <c r="S51" s="2">
        <v>-0.22411600000000001</v>
      </c>
      <c r="T51" s="2">
        <v>0.10589999999999999</v>
      </c>
      <c r="U51" s="2">
        <v>0.1012</v>
      </c>
      <c r="V51" s="2">
        <v>0.104</v>
      </c>
      <c r="W51" s="2">
        <v>1.9380000000000001E-2</v>
      </c>
      <c r="X51" s="2">
        <v>-0.15979299999999999</v>
      </c>
      <c r="Y51" s="2">
        <v>-0.12640000000000001</v>
      </c>
      <c r="Z51" s="2">
        <v>0.21</v>
      </c>
      <c r="AA51" s="2">
        <v>-8.2507999999999998E-2</v>
      </c>
      <c r="AB51" s="2">
        <v>-0.109712</v>
      </c>
      <c r="AC51" s="2">
        <v>0.48799999999999999</v>
      </c>
      <c r="AD51" s="2">
        <v>0.34699999999999998</v>
      </c>
      <c r="AE51" s="2">
        <v>0.1192</v>
      </c>
      <c r="AF51" s="2">
        <v>5.62E-2</v>
      </c>
      <c r="AG51" s="2">
        <v>0.24</v>
      </c>
      <c r="AH51" s="2">
        <v>0.3856</v>
      </c>
      <c r="AI51" s="2">
        <v>0.44550000000000001</v>
      </c>
      <c r="AJ51" s="2">
        <v>0.42049999999999998</v>
      </c>
      <c r="AK51" s="2">
        <v>0.56230000000000002</v>
      </c>
      <c r="AL51" s="2">
        <v>0.627</v>
      </c>
      <c r="AM51" s="2">
        <v>0.73</v>
      </c>
      <c r="AN51" s="2">
        <v>0.48409999999999997</v>
      </c>
      <c r="AO51" s="2">
        <v>0.26490000000000002</v>
      </c>
      <c r="AP51" s="2">
        <v>0.4148</v>
      </c>
      <c r="AQ51" s="2">
        <v>-5.4298899999999997E-2</v>
      </c>
      <c r="AR51" s="2">
        <v>0.2442</v>
      </c>
      <c r="AS51" s="2">
        <v>0.52</v>
      </c>
      <c r="AT51" s="2">
        <v>0.2898</v>
      </c>
      <c r="AU51" s="2">
        <v>8.6420000000000004E-3</v>
      </c>
      <c r="AV51" s="2">
        <v>0.2019</v>
      </c>
      <c r="AW51" s="2">
        <v>0.27450000000000002</v>
      </c>
      <c r="AX51" s="2">
        <v>0.38940000000000002</v>
      </c>
      <c r="AY51" s="2">
        <v>0.56000000000000005</v>
      </c>
      <c r="AZ51" s="2">
        <v>0.74670000000000003</v>
      </c>
      <c r="BA51" s="2">
        <v>1</v>
      </c>
      <c r="BB51" s="2">
        <v>0.2361</v>
      </c>
    </row>
    <row r="52" spans="1:54" x14ac:dyDescent="0.2">
      <c r="A52" s="2" t="s">
        <v>140</v>
      </c>
      <c r="B52" s="2" t="s">
        <v>106</v>
      </c>
      <c r="C52" s="2" t="s">
        <v>158</v>
      </c>
      <c r="D52" s="6">
        <v>8.5000000000000006E-2</v>
      </c>
      <c r="E52" s="6">
        <v>0.27779999999999999</v>
      </c>
      <c r="F52" s="2">
        <v>0.47220000000000001</v>
      </c>
      <c r="G52" s="2">
        <v>0.47610000000000002</v>
      </c>
      <c r="H52" s="2">
        <v>0.50960000000000005</v>
      </c>
      <c r="I52" s="2">
        <v>0.47360000000000002</v>
      </c>
      <c r="J52" s="2">
        <v>0.50700000000000001</v>
      </c>
      <c r="K52" s="2">
        <v>0.50760000000000005</v>
      </c>
      <c r="L52" s="2">
        <v>0.48180000000000001</v>
      </c>
      <c r="M52" s="2">
        <v>0.40500000000000003</v>
      </c>
      <c r="N52" s="2">
        <v>0.55000000000000004</v>
      </c>
      <c r="O52" s="2">
        <v>1.0189999999999999E-2</v>
      </c>
      <c r="P52" s="2">
        <v>-0.24440700000000001</v>
      </c>
      <c r="Q52" s="2">
        <v>2.392E-2</v>
      </c>
      <c r="R52" s="2">
        <v>-0.213089</v>
      </c>
      <c r="S52" s="2">
        <v>-0.27071699999999999</v>
      </c>
      <c r="T52" s="2">
        <v>0.25950000000000001</v>
      </c>
      <c r="U52" s="2">
        <v>0.26740000000000003</v>
      </c>
      <c r="V52" s="2">
        <v>0.15429999999999999</v>
      </c>
      <c r="W52" s="2">
        <v>0.1179</v>
      </c>
      <c r="X52" s="2">
        <v>-2.0579E-2</v>
      </c>
      <c r="Y52" s="2">
        <v>-6.1749100000000001E-2</v>
      </c>
      <c r="Z52" s="2">
        <v>0.25940000000000002</v>
      </c>
      <c r="AA52" s="2">
        <v>0.10730000000000001</v>
      </c>
      <c r="AB52" s="2">
        <v>0.1033</v>
      </c>
      <c r="AC52" s="2">
        <v>0.58430000000000004</v>
      </c>
      <c r="AD52" s="2">
        <v>0.45019999999999999</v>
      </c>
      <c r="AE52" s="2">
        <v>0.22500000000000001</v>
      </c>
      <c r="AF52" s="2">
        <v>0.17610000000000001</v>
      </c>
      <c r="AG52" s="2">
        <v>0.4017</v>
      </c>
      <c r="AH52" s="2">
        <v>0.309</v>
      </c>
      <c r="AI52" s="2">
        <v>0.34039999999999998</v>
      </c>
      <c r="AJ52" s="2">
        <v>0.3805</v>
      </c>
      <c r="AK52" s="2">
        <v>0.58109999999999995</v>
      </c>
      <c r="AL52" s="2">
        <v>0.54210000000000003</v>
      </c>
      <c r="AM52" s="2">
        <v>0.57999999999999996</v>
      </c>
      <c r="AN52" s="2">
        <v>0.66300000000000003</v>
      </c>
      <c r="AO52" s="2">
        <v>0.18</v>
      </c>
      <c r="AP52" s="2">
        <v>0.60040000000000004</v>
      </c>
      <c r="AQ52" s="2">
        <v>-7.5752E-2</v>
      </c>
      <c r="AR52" s="2">
        <v>0.46029999999999999</v>
      </c>
      <c r="AS52" s="2">
        <v>0.64910000000000001</v>
      </c>
      <c r="AT52" s="2">
        <v>0.35299999999999998</v>
      </c>
      <c r="AU52" s="2">
        <v>7.5819999999999999E-2</v>
      </c>
      <c r="AV52" s="2">
        <v>0.24299999999999999</v>
      </c>
      <c r="AW52" s="2">
        <v>-7.0516999999999996E-2</v>
      </c>
      <c r="AX52" s="2">
        <v>0.2742</v>
      </c>
      <c r="AY52" s="2">
        <v>0.41320000000000001</v>
      </c>
      <c r="AZ52" s="2">
        <v>0.50249999999999995</v>
      </c>
      <c r="BA52" s="2">
        <v>0.2361</v>
      </c>
      <c r="BB52" s="2">
        <v>1</v>
      </c>
    </row>
    <row r="53" spans="1:54" x14ac:dyDescent="0.2">
      <c r="D53" s="3"/>
      <c r="E53" s="3"/>
      <c r="J53" s="2"/>
      <c r="K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CB2-2F5C-422B-B7A7-4982EC6876A0}">
  <sheetPr codeName="Sheet1">
    <tabColor rgb="FF06005A"/>
  </sheetPr>
  <dimension ref="A1:K41"/>
  <sheetViews>
    <sheetView workbookViewId="0"/>
  </sheetViews>
  <sheetFormatPr baseColWidth="10" defaultColWidth="8.6640625" defaultRowHeight="18" x14ac:dyDescent="0.2"/>
  <cols>
    <col min="1" max="1" width="20.83203125" style="2" customWidth="1"/>
    <col min="2" max="2" width="21.83203125" style="2" bestFit="1" customWidth="1"/>
    <col min="3" max="3" width="10.5" style="2" bestFit="1" customWidth="1"/>
    <col min="4" max="4" width="44.1640625" style="2" bestFit="1" customWidth="1"/>
    <col min="5" max="5" width="42" style="2" bestFit="1" customWidth="1"/>
    <col min="6" max="6" width="17.83203125" style="2" bestFit="1" customWidth="1"/>
    <col min="7" max="9" width="14.83203125" style="2" bestFit="1" customWidth="1"/>
    <col min="10" max="10" width="21.83203125" style="2" bestFit="1" customWidth="1"/>
    <col min="11" max="11" width="14.83203125" style="2" bestFit="1" customWidth="1"/>
    <col min="12" max="14" width="11.83203125" style="2" customWidth="1"/>
    <col min="15" max="16" width="8.6640625" style="2"/>
    <col min="17" max="22" width="9.5" style="2" bestFit="1" customWidth="1"/>
    <col min="23" max="16384" width="8.6640625" style="2"/>
  </cols>
  <sheetData>
    <row r="1" spans="1:11" x14ac:dyDescent="0.2">
      <c r="A1" s="2" t="s">
        <v>159</v>
      </c>
    </row>
    <row r="2" spans="1:11" x14ac:dyDescent="0.2">
      <c r="A2" s="2" t="s">
        <v>160</v>
      </c>
    </row>
    <row r="4" spans="1:11" x14ac:dyDescent="0.2">
      <c r="B4" s="7"/>
      <c r="C4" s="7"/>
      <c r="D4" s="7"/>
      <c r="E4" s="7"/>
      <c r="F4" s="60" t="s">
        <v>1</v>
      </c>
      <c r="G4" s="60"/>
      <c r="H4" s="60"/>
      <c r="I4" s="60" t="s">
        <v>2</v>
      </c>
      <c r="J4" s="60"/>
      <c r="K4" s="60"/>
    </row>
    <row r="5" spans="1:11" x14ac:dyDescent="0.2">
      <c r="B5" s="7" t="s">
        <v>161</v>
      </c>
      <c r="C5" s="2" t="s">
        <v>162</v>
      </c>
      <c r="D5" s="7" t="s">
        <v>163</v>
      </c>
      <c r="E5" s="7" t="s">
        <v>164</v>
      </c>
      <c r="F5" s="8" t="s">
        <v>163</v>
      </c>
      <c r="G5" s="8" t="s">
        <v>164</v>
      </c>
      <c r="H5" s="9" t="s">
        <v>165</v>
      </c>
      <c r="I5" s="8" t="s">
        <v>163</v>
      </c>
      <c r="J5" s="8" t="s">
        <v>164</v>
      </c>
      <c r="K5" s="9" t="s">
        <v>165</v>
      </c>
    </row>
    <row r="6" spans="1:11" x14ac:dyDescent="0.2">
      <c r="B6" s="7" t="s">
        <v>166</v>
      </c>
      <c r="C6" s="7" t="s">
        <v>167</v>
      </c>
      <c r="D6" s="7" t="s">
        <v>24</v>
      </c>
      <c r="E6" s="7" t="s">
        <v>108</v>
      </c>
      <c r="F6" s="10">
        <f>VLOOKUP($D6,'CME - AM1'!$B:$D,2,0)</f>
        <v>7.6119999999999993E-2</v>
      </c>
      <c r="G6" s="10">
        <f>VLOOKUP($E6,'CME - AM2'!$C:$E,2,0)</f>
        <v>8.1500000000000003E-2</v>
      </c>
      <c r="H6" s="11">
        <f>((F6+G6)/2*0.9)</f>
        <v>7.0928999999999992E-2</v>
      </c>
      <c r="I6" s="10">
        <f>VLOOKUP($D6,'CME - AM1'!$B:$D,3,0)</f>
        <v>0.16814000000000001</v>
      </c>
      <c r="J6" s="10">
        <f>VLOOKUP($E6,'CME - AM2'!$C:$E,3,0)</f>
        <v>0.18290000000000001</v>
      </c>
      <c r="K6" s="11">
        <f>((I6+J6)/2)*1.1</f>
        <v>0.19307200000000002</v>
      </c>
    </row>
    <row r="7" spans="1:11" x14ac:dyDescent="0.2">
      <c r="B7" s="7" t="s">
        <v>168</v>
      </c>
      <c r="C7" s="7" t="s">
        <v>169</v>
      </c>
      <c r="D7" s="7" t="s">
        <v>34</v>
      </c>
      <c r="E7" s="2" t="s">
        <v>114</v>
      </c>
      <c r="F7" s="10">
        <f>VLOOKUP($D7,'CME - AM1'!$B:$D,2,0)</f>
        <v>8.7330000000000005E-2</v>
      </c>
      <c r="G7" s="10">
        <f>VLOOKUP($E7,'CME - AM2'!$C:$E,2,0)</f>
        <v>7.7700000000000005E-2</v>
      </c>
      <c r="H7" s="11">
        <f t="shared" ref="H7:H11" si="0">((F7+G7)/2*0.9)</f>
        <v>7.426350000000001E-2</v>
      </c>
      <c r="I7" s="10">
        <f>VLOOKUP($D7,'CME - AM1'!$B:$D,3,0)</f>
        <v>0.19386999999999999</v>
      </c>
      <c r="J7" s="10">
        <f>VLOOKUP($E7,'CME - AM2'!$C:$E,3,0)</f>
        <v>0.2039</v>
      </c>
      <c r="K7" s="11">
        <f t="shared" ref="K7:K11" si="1">((I7+J7)/2)*1.1</f>
        <v>0.21877349999999998</v>
      </c>
    </row>
    <row r="8" spans="1:11" x14ac:dyDescent="0.2">
      <c r="B8" s="7" t="s">
        <v>170</v>
      </c>
      <c r="C8" s="7" t="s">
        <v>171</v>
      </c>
      <c r="D8" s="7" t="s">
        <v>35</v>
      </c>
      <c r="E8" s="7" t="s">
        <v>116</v>
      </c>
      <c r="F8" s="10">
        <f>VLOOKUP($D8,'CME - AM1'!$B:$D,2,0)</f>
        <v>0.11047999999999999</v>
      </c>
      <c r="G8" s="10">
        <f>VLOOKUP($E8,'CME - AM2'!$C:$E,2,0)</f>
        <v>0.1119</v>
      </c>
      <c r="H8" s="11">
        <f t="shared" si="0"/>
        <v>0.10007099999999999</v>
      </c>
      <c r="I8" s="10">
        <f>VLOOKUP($D8,'CME - AM1'!$B:$D,3,0)</f>
        <v>0.32213000000000003</v>
      </c>
      <c r="J8" s="10">
        <f>VLOOKUP($E8,'CME - AM2'!$C:$E,3,0)</f>
        <v>0.26700000000000002</v>
      </c>
      <c r="K8" s="11">
        <f t="shared" si="1"/>
        <v>0.32402150000000007</v>
      </c>
    </row>
    <row r="9" spans="1:11" x14ac:dyDescent="0.2">
      <c r="B9" s="7" t="s">
        <v>172</v>
      </c>
      <c r="C9" s="7" t="s">
        <v>173</v>
      </c>
      <c r="D9" s="7" t="s">
        <v>6</v>
      </c>
      <c r="E9" s="7" t="s">
        <v>119</v>
      </c>
      <c r="F9" s="10">
        <f>VLOOKUP($D9,'CME - AM1'!$B:$D,2,0)</f>
        <v>2.529E-2</v>
      </c>
      <c r="G9" s="10">
        <f>VLOOKUP($E9,'CME - AM2'!$C:$E,2,0)</f>
        <v>2.6700000000000002E-2</v>
      </c>
      <c r="H9" s="11">
        <f t="shared" si="0"/>
        <v>2.33955E-2</v>
      </c>
      <c r="I9" s="10">
        <f>VLOOKUP($D9,'CME - AM1'!$B:$D,3,0)</f>
        <v>0.16513</v>
      </c>
      <c r="J9" s="10">
        <f>VLOOKUP($E9,'CME - AM2'!$C:$E,3,0)</f>
        <v>5.5800000000000002E-2</v>
      </c>
      <c r="K9" s="11">
        <f t="shared" si="1"/>
        <v>0.12151150000000002</v>
      </c>
    </row>
    <row r="10" spans="1:11" x14ac:dyDescent="0.2">
      <c r="B10" s="7" t="s">
        <v>174</v>
      </c>
      <c r="C10" s="7" t="s">
        <v>175</v>
      </c>
      <c r="D10" s="2" t="s">
        <v>11</v>
      </c>
      <c r="E10" s="7" t="s">
        <v>123</v>
      </c>
      <c r="F10" s="10">
        <f>VLOOKUP($D10,'CME - AM1'!$B:$D,2,0)</f>
        <v>3.7289999999999997E-2</v>
      </c>
      <c r="G10" s="10">
        <f>VLOOKUP($E10,'CME - AM2'!$C:$E,2,0)</f>
        <v>4.4400000000000002E-2</v>
      </c>
      <c r="H10" s="11">
        <f t="shared" si="0"/>
        <v>3.6760500000000002E-2</v>
      </c>
      <c r="I10" s="10">
        <f>VLOOKUP($D10,'CME - AM1'!$B:$D,3,0)</f>
        <v>7.8109999999999999E-2</v>
      </c>
      <c r="J10" s="10">
        <f>VLOOKUP($E10,'CME - AM2'!$C:$E,3,0)</f>
        <v>6.54E-2</v>
      </c>
      <c r="K10" s="11">
        <f t="shared" si="1"/>
        <v>7.8930500000000001E-2</v>
      </c>
    </row>
    <row r="11" spans="1:11" x14ac:dyDescent="0.2">
      <c r="B11" s="7" t="s">
        <v>176</v>
      </c>
      <c r="C11" s="7" t="s">
        <v>177</v>
      </c>
      <c r="D11" s="7" t="s">
        <v>43</v>
      </c>
      <c r="E11" s="7" t="s">
        <v>154</v>
      </c>
      <c r="F11" s="10">
        <f>VLOOKUP($D11,'CME - AM1'!$B:$D,2,0)</f>
        <v>7.6380000000000003E-2</v>
      </c>
      <c r="G11" s="10">
        <f>VLOOKUP($E11,'CME - AM2'!$C:$E,2,0)</f>
        <v>7.3300000000000004E-2</v>
      </c>
      <c r="H11" s="11">
        <f t="shared" si="0"/>
        <v>6.7355999999999999E-2</v>
      </c>
      <c r="I11" s="10">
        <f>VLOOKUP($D11,'CME - AM1'!$B:$D,3,0)</f>
        <v>0.19324</v>
      </c>
      <c r="J11" s="10">
        <f>VLOOKUP($E11,'CME - AM2'!$C:$E,3,0)</f>
        <v>0.30890000000000001</v>
      </c>
      <c r="K11" s="11">
        <f t="shared" si="1"/>
        <v>0.27617700000000006</v>
      </c>
    </row>
    <row r="13" spans="1:11" x14ac:dyDescent="0.2">
      <c r="F13" s="60" t="s">
        <v>178</v>
      </c>
      <c r="G13" s="60"/>
      <c r="H13" s="60"/>
      <c r="I13" s="60"/>
      <c r="J13" s="60"/>
      <c r="K13" s="60"/>
    </row>
    <row r="15" spans="1:11" x14ac:dyDescent="0.2">
      <c r="F15" s="4">
        <f t="array" ref="F15:K15">TRANSPOSE(E16:E21)</f>
        <v>22</v>
      </c>
      <c r="G15" s="4">
        <v>32</v>
      </c>
      <c r="H15" s="4">
        <v>33</v>
      </c>
      <c r="I15" s="4">
        <v>4</v>
      </c>
      <c r="J15" s="4">
        <v>9</v>
      </c>
      <c r="K15" s="4">
        <v>41</v>
      </c>
    </row>
    <row r="16" spans="1:11" x14ac:dyDescent="0.2">
      <c r="D16" s="12" t="str">
        <f>D6</f>
        <v>U.S. Large Cap</v>
      </c>
      <c r="E16" s="4">
        <f>MATCH(D6,'CME - AM1'!$B$4:$B$54,0)</f>
        <v>22</v>
      </c>
      <c r="F16" s="13">
        <f ca="1">IF(F$15&gt;$E16,OFFSET('CME - AM1'!$D$3,F$15,$E16),OFFSET('CME - AM1'!$D$3,$E16,F$15))</f>
        <v>1</v>
      </c>
      <c r="G16" s="13">
        <f ca="1">IF(G$15&gt;$E16,OFFSET('CME - AM1'!$D$3,G$15,$E16),OFFSET('CME - AM1'!$D$3,$E16,G$15))</f>
        <v>0.88949999999999996</v>
      </c>
      <c r="H16" s="13">
        <f ca="1">IF(H$15&gt;$E16,OFFSET('CME - AM1'!$D$3,H$15,$E16),OFFSET('CME - AM1'!$D$3,$E16,H$15))</f>
        <v>0.69189999999999996</v>
      </c>
      <c r="I16" s="13">
        <f ca="1">IF(I$15&gt;$E16,OFFSET('CME - AM1'!$D$3,I$15,$E16),OFFSET('CME - AM1'!$D$3,$E16,I$15))</f>
        <v>-0.35859200000000002</v>
      </c>
      <c r="J16" s="13">
        <f ca="1">IF(J$15&gt;$E16,OFFSET('CME - AM1'!$D$3,J$15,$E16),OFFSET('CME - AM1'!$D$3,$E16,J$15))</f>
        <v>0.29399999999999998</v>
      </c>
      <c r="K16" s="13">
        <f ca="1">IF(K$15&gt;$E16,OFFSET('CME - AM1'!$D$3,K$15,$E16),OFFSET('CME - AM1'!$D$3,$E16,K$15))</f>
        <v>0.64300000000000002</v>
      </c>
    </row>
    <row r="17" spans="4:11" x14ac:dyDescent="0.2">
      <c r="D17" s="12" t="str">
        <f t="shared" ref="D17:D21" si="2">D7</f>
        <v>EAFE Equity</v>
      </c>
      <c r="E17" s="4">
        <f>MATCH(D7,'CME - AM1'!$B$4:$B$54,0)</f>
        <v>32</v>
      </c>
      <c r="F17" s="13">
        <f ca="1">IF(F$15&gt;$E17,OFFSET('CME - AM1'!$D$3,F$15,$E17),OFFSET('CME - AM1'!$D$3,$E17,F$15))</f>
        <v>0.88949999999999996</v>
      </c>
      <c r="G17" s="13">
        <f ca="1">IF(G$15&gt;$E17,OFFSET('CME - AM1'!$D$3,G$15,$E17),OFFSET('CME - AM1'!$D$3,$E17,G$15))</f>
        <v>1</v>
      </c>
      <c r="H17" s="13">
        <f ca="1">IF(H$15&gt;$E17,OFFSET('CME - AM1'!$D$3,H$15,$E17),OFFSET('CME - AM1'!$D$3,$E17,H$15))</f>
        <v>0.85140000000000005</v>
      </c>
      <c r="I17" s="13">
        <f ca="1">IF(I$15&gt;$E17,OFFSET('CME - AM1'!$D$3,I$15,$E17),OFFSET('CME - AM1'!$D$3,$E17,I$15))</f>
        <v>-0.32403799999999999</v>
      </c>
      <c r="J17" s="13">
        <f ca="1">IF(J$15&gt;$E17,OFFSET('CME - AM1'!$D$3,J$15,$E17),OFFSET('CME - AM1'!$D$3,$E17,J$15))</f>
        <v>0.44529999999999997</v>
      </c>
      <c r="K17" s="13">
        <f ca="1">IF(K$15&gt;$E17,OFFSET('CME - AM1'!$D$3,K$15,$E17),OFFSET('CME - AM1'!$D$3,$E17,K$15))</f>
        <v>0.73640000000000005</v>
      </c>
    </row>
    <row r="18" spans="4:11" x14ac:dyDescent="0.2">
      <c r="D18" s="12" t="str">
        <f t="shared" si="2"/>
        <v>Emerging Markets Equity</v>
      </c>
      <c r="E18" s="4">
        <f>MATCH(D8,'CME - AM1'!$B$4:$B$54,0)</f>
        <v>33</v>
      </c>
      <c r="F18" s="13">
        <f ca="1">IF(F$15&gt;$E18,OFFSET('CME - AM1'!$D$3,F$15,$E18),OFFSET('CME - AM1'!$D$3,$E18,F$15))</f>
        <v>0.69189999999999996</v>
      </c>
      <c r="G18" s="13">
        <f ca="1">IF(G$15&gt;$E18,OFFSET('CME - AM1'!$D$3,G$15,$E18),OFFSET('CME - AM1'!$D$3,$E18,G$15))</f>
        <v>0.85140000000000005</v>
      </c>
      <c r="H18" s="13">
        <f ca="1">IF(H$15&gt;$E18,OFFSET('CME - AM1'!$D$3,H$15,$E18),OFFSET('CME - AM1'!$D$3,$E18,H$15))</f>
        <v>1</v>
      </c>
      <c r="I18" s="13">
        <f ca="1">IF(I$15&gt;$E18,OFFSET('CME - AM1'!$D$3,I$15,$E18),OFFSET('CME - AM1'!$D$3,$E18,I$15))</f>
        <v>-0.29346100000000003</v>
      </c>
      <c r="J18" s="13">
        <f ca="1">IF(J$15&gt;$E18,OFFSET('CME - AM1'!$D$3,J$15,$E18),OFFSET('CME - AM1'!$D$3,$E18,J$15))</f>
        <v>0.47310000000000002</v>
      </c>
      <c r="K18" s="13">
        <f ca="1">IF(K$15&gt;$E18,OFFSET('CME - AM1'!$D$3,K$15,$E18),OFFSET('CME - AM1'!$D$3,$E18,K$15))</f>
        <v>0.6583</v>
      </c>
    </row>
    <row r="19" spans="4:11" x14ac:dyDescent="0.2">
      <c r="D19" s="12" t="str">
        <f t="shared" si="2"/>
        <v>U.S. Long Treasuries</v>
      </c>
      <c r="E19" s="4">
        <f>MATCH(D9,'CME - AM1'!$B$4:$B$54,0)</f>
        <v>4</v>
      </c>
      <c r="F19" s="13">
        <f ca="1">IF(F$15&gt;$E19,OFFSET('CME - AM1'!$D$3,F$15,$E19),OFFSET('CME - AM1'!$D$3,$E19,F$15))</f>
        <v>-0.35859200000000002</v>
      </c>
      <c r="G19" s="13">
        <f ca="1">IF(G$15&gt;$E19,OFFSET('CME - AM1'!$D$3,G$15,$E19),OFFSET('CME - AM1'!$D$3,$E19,G$15))</f>
        <v>-0.32403799999999999</v>
      </c>
      <c r="H19" s="13">
        <f ca="1">IF(H$15&gt;$E19,OFFSET('CME - AM1'!$D$3,H$15,$E19),OFFSET('CME - AM1'!$D$3,$E19,H$15))</f>
        <v>-0.29346100000000003</v>
      </c>
      <c r="I19" s="13">
        <f ca="1">IF(I$15&gt;$E19,OFFSET('CME - AM1'!$D$3,I$15,$E19),OFFSET('CME - AM1'!$D$3,$E19,I$15))</f>
        <v>1</v>
      </c>
      <c r="J19" s="13">
        <f ca="1">IF(J$15&gt;$E19,OFFSET('CME - AM1'!$D$3,J$15,$E19),OFFSET('CME - AM1'!$D$3,$E19,J$15))</f>
        <v>0.40860000000000002</v>
      </c>
      <c r="K19" s="13">
        <f ca="1">IF(K$15&gt;$E19,OFFSET('CME - AM1'!$D$3,K$15,$E19),OFFSET('CME - AM1'!$D$3,$E19,K$15))</f>
        <v>-2.5379800000000001E-2</v>
      </c>
    </row>
    <row r="20" spans="4:11" x14ac:dyDescent="0.2">
      <c r="D20" s="12" t="str">
        <f t="shared" si="2"/>
        <v>U.S. Inv Grade Corporate Bonds</v>
      </c>
      <c r="E20" s="4">
        <f>MATCH(D10,'CME - AM1'!$B$4:$B$54,0)</f>
        <v>9</v>
      </c>
      <c r="F20" s="13">
        <f ca="1">IF(F$15&gt;$E20,OFFSET('CME - AM1'!$D$3,F$15,$E20),OFFSET('CME - AM1'!$D$3,$E20,F$15))</f>
        <v>0.29399999999999998</v>
      </c>
      <c r="G20" s="13">
        <f ca="1">IF(G$15&gt;$E20,OFFSET('CME - AM1'!$D$3,G$15,$E20),OFFSET('CME - AM1'!$D$3,$E20,G$15))</f>
        <v>0.44529999999999997</v>
      </c>
      <c r="H20" s="13">
        <f ca="1">IF(H$15&gt;$E20,OFFSET('CME - AM1'!$D$3,H$15,$E20),OFFSET('CME - AM1'!$D$3,$E20,H$15))</f>
        <v>0.47310000000000002</v>
      </c>
      <c r="I20" s="13">
        <f ca="1">IF(I$15&gt;$E20,OFFSET('CME - AM1'!$D$3,I$15,$E20),OFFSET('CME - AM1'!$D$3,$E20,I$15))</f>
        <v>0.40860000000000002</v>
      </c>
      <c r="J20" s="13">
        <f ca="1">IF(J$15&gt;$E20,OFFSET('CME - AM1'!$D$3,J$15,$E20),OFFSET('CME - AM1'!$D$3,$E20,J$15))</f>
        <v>1</v>
      </c>
      <c r="K20" s="13">
        <f ca="1">IF(K$15&gt;$E20,OFFSET('CME - AM1'!$D$3,K$15,$E20),OFFSET('CME - AM1'!$D$3,$E20,K$15))</f>
        <v>0.48770000000000002</v>
      </c>
    </row>
    <row r="21" spans="4:11" x14ac:dyDescent="0.2">
      <c r="D21" s="12" t="str">
        <f t="shared" si="2"/>
        <v>U.S. REITs</v>
      </c>
      <c r="E21" s="4">
        <f>MATCH(D11,'CME - AM1'!$B$4:$B$54,0)</f>
        <v>41</v>
      </c>
      <c r="F21" s="13">
        <f ca="1">IF(F$15&gt;$E21,OFFSET('CME - AM1'!$D$3,F$15,$E21),OFFSET('CME - AM1'!$D$3,$E21,F$15))</f>
        <v>0.64300000000000002</v>
      </c>
      <c r="G21" s="13">
        <f ca="1">IF(G$15&gt;$E21,OFFSET('CME - AM1'!$D$3,G$15,$E21),OFFSET('CME - AM1'!$D$3,$E21,G$15))</f>
        <v>0.73640000000000005</v>
      </c>
      <c r="H21" s="13">
        <f ca="1">IF(H$15&gt;$E21,OFFSET('CME - AM1'!$D$3,H$15,$E21),OFFSET('CME - AM1'!$D$3,$E21,H$15))</f>
        <v>0.6583</v>
      </c>
      <c r="I21" s="13">
        <f ca="1">IF(I$15&gt;$E21,OFFSET('CME - AM1'!$D$3,I$15,$E21),OFFSET('CME - AM1'!$D$3,$E21,I$15))</f>
        <v>-2.5379800000000001E-2</v>
      </c>
      <c r="J21" s="13">
        <f ca="1">IF(J$15&gt;$E21,OFFSET('CME - AM1'!$D$3,J$15,$E21),OFFSET('CME - AM1'!$D$3,$E21,J$15))</f>
        <v>0.48770000000000002</v>
      </c>
      <c r="K21" s="13">
        <f ca="1">IF(K$15&gt;$E21,OFFSET('CME - AM1'!$D$3,K$15,$E21),OFFSET('CME - AM1'!$D$3,$E21,K$15))</f>
        <v>1</v>
      </c>
    </row>
    <row r="23" spans="4:11" x14ac:dyDescent="0.2">
      <c r="F23" s="60" t="s">
        <v>179</v>
      </c>
      <c r="G23" s="60"/>
      <c r="H23" s="60"/>
      <c r="I23" s="60"/>
      <c r="J23" s="60"/>
      <c r="K23" s="60"/>
    </row>
    <row r="25" spans="4:11" x14ac:dyDescent="0.2">
      <c r="F25" s="4">
        <f t="array" ref="F25:K25">TRANSPOSE(E26:E31)</f>
        <v>1</v>
      </c>
      <c r="G25" s="4">
        <v>7</v>
      </c>
      <c r="H25" s="4">
        <v>9</v>
      </c>
      <c r="I25" s="4">
        <v>11</v>
      </c>
      <c r="J25" s="4">
        <v>15</v>
      </c>
      <c r="K25" s="4">
        <v>45</v>
      </c>
    </row>
    <row r="26" spans="4:11" x14ac:dyDescent="0.2">
      <c r="D26" s="12" t="str">
        <f>E6</f>
        <v>Russell 3000</v>
      </c>
      <c r="E26" s="4">
        <f>MATCH(E6,'CME - AM2'!$C$4:$C$52,0)</f>
        <v>1</v>
      </c>
      <c r="F26" s="13">
        <f ca="1">IF(F$25&gt;$E26,OFFSET('CME - AM2'!$E$3,F$25,$E26),OFFSET('CME - AM2'!$E$3,$E26,F$25))</f>
        <v>1</v>
      </c>
      <c r="G26" s="13">
        <f ca="1">IF(G$25&gt;$E26,OFFSET('CME - AM2'!$E$3,G$25,$E26),OFFSET('CME - AM2'!$E$3,$E26,G$25))</f>
        <v>0.90849999999999997</v>
      </c>
      <c r="H26" s="13">
        <f ca="1">IF(H$25&gt;$E26,OFFSET('CME - AM2'!$E$3,H$25,$E26),OFFSET('CME - AM2'!$E$3,$E26,H$25))</f>
        <v>0.73</v>
      </c>
      <c r="I26" s="13">
        <f ca="1">IF(I$25&gt;$E26,OFFSET('CME - AM2'!$E$3,I$25,$E26),OFFSET('CME - AM2'!$E$3,$E26,I$25))</f>
        <v>-0.33311099999999999</v>
      </c>
      <c r="J26" s="13">
        <f ca="1">IF(J$25&gt;$E26,OFFSET('CME - AM2'!$E$3,J$25,$E26),OFFSET('CME - AM2'!$E$3,$E26,J$25))</f>
        <v>0.24010000000000001</v>
      </c>
      <c r="K26" s="13">
        <f ca="1">IF(K$25&gt;$E26,OFFSET('CME - AM2'!$E$3,K$25,$E26),OFFSET('CME - AM2'!$E$3,$E26,K$25))</f>
        <v>0.64459999999999995</v>
      </c>
    </row>
    <row r="27" spans="4:11" x14ac:dyDescent="0.2">
      <c r="D27" s="12" t="str">
        <f t="shared" ref="D27:D31" si="3">E7</f>
        <v>MSCI EAFE</v>
      </c>
      <c r="E27" s="4">
        <f>MATCH(E7,'CME - AM2'!$C$4:$C$52,0)</f>
        <v>7</v>
      </c>
      <c r="F27" s="13">
        <f ca="1">IF(F$25&gt;$E27,OFFSET('CME - AM2'!$E$3,F$25,$E27),OFFSET('CME - AM2'!$E$3,$E27,F$25))</f>
        <v>0.90849999999999997</v>
      </c>
      <c r="G27" s="13">
        <f ca="1">IF(G$25&gt;$E27,OFFSET('CME - AM2'!$E$3,G$25,$E27),OFFSET('CME - AM2'!$E$3,$E27,G$25))</f>
        <v>1</v>
      </c>
      <c r="H27" s="13">
        <f ca="1">IF(H$25&gt;$E27,OFFSET('CME - AM2'!$E$3,H$25,$E27),OFFSET('CME - AM2'!$E$3,$E27,H$25))</f>
        <v>0.79400000000000004</v>
      </c>
      <c r="I27" s="13">
        <f ca="1">IF(I$25&gt;$E27,OFFSET('CME - AM2'!$E$3,I$25,$E27),OFFSET('CME - AM2'!$E$3,$E27,I$25))</f>
        <v>-0.31569000000000003</v>
      </c>
      <c r="J27" s="13">
        <f ca="1">IF(J$25&gt;$E27,OFFSET('CME - AM2'!$E$3,J$25,$E27),OFFSET('CME - AM2'!$E$3,$E27,J$25))</f>
        <v>0.32219999999999999</v>
      </c>
      <c r="K27" s="13">
        <f ca="1">IF(K$25&gt;$E27,OFFSET('CME - AM2'!$E$3,K$25,$E27),OFFSET('CME - AM2'!$E$3,$E27,K$25))</f>
        <v>0.56999999999999995</v>
      </c>
    </row>
    <row r="28" spans="4:11" x14ac:dyDescent="0.2">
      <c r="D28" s="12" t="str">
        <f t="shared" si="3"/>
        <v>MSCI Emerging</v>
      </c>
      <c r="E28" s="4">
        <f>MATCH(E8,'CME - AM2'!$C$4:$C$52,0)</f>
        <v>9</v>
      </c>
      <c r="F28" s="13">
        <f ca="1">IF(F$25&gt;$E28,OFFSET('CME - AM2'!$E$3,F$25,$E28),OFFSET('CME - AM2'!$E$3,$E28,F$25))</f>
        <v>0.73</v>
      </c>
      <c r="G28" s="13">
        <f ca="1">IF(G$25&gt;$E28,OFFSET('CME - AM2'!$E$3,G$25,$E28),OFFSET('CME - AM2'!$E$3,$E28,G$25))</f>
        <v>0.79400000000000004</v>
      </c>
      <c r="H28" s="13">
        <f ca="1">IF(H$25&gt;$E28,OFFSET('CME - AM2'!$E$3,H$25,$E28),OFFSET('CME - AM2'!$E$3,$E28,H$25))</f>
        <v>1</v>
      </c>
      <c r="I28" s="13">
        <f ca="1">IF(I$25&gt;$E28,OFFSET('CME - AM2'!$E$3,I$25,$E28),OFFSET('CME - AM2'!$E$3,$E28,I$25))</f>
        <v>-0.21264</v>
      </c>
      <c r="J28" s="13">
        <f ca="1">IF(J$25&gt;$E28,OFFSET('CME - AM2'!$E$3,J$25,$E28),OFFSET('CME - AM2'!$E$3,$E28,J$25))</f>
        <v>0.3523</v>
      </c>
      <c r="K28" s="13">
        <f ca="1">IF(K$25&gt;$E28,OFFSET('CME - AM2'!$E$3,K$25,$E28),OFFSET('CME - AM2'!$E$3,$E28,K$25))</f>
        <v>0.55189999999999995</v>
      </c>
    </row>
    <row r="29" spans="4:11" x14ac:dyDescent="0.2">
      <c r="D29" s="12" t="str">
        <f t="shared" si="3"/>
        <v>Bloomberg Barclays U.S. Treasury</v>
      </c>
      <c r="E29" s="4">
        <f>MATCH(E9,'CME - AM2'!$C$4:$C$52,0)</f>
        <v>11</v>
      </c>
      <c r="F29" s="13">
        <f ca="1">IF(F$25&gt;$E29,OFFSET('CME - AM2'!$E$3,F$25,$E29),OFFSET('CME - AM2'!$E$3,$E29,F$25))</f>
        <v>-0.33311099999999999</v>
      </c>
      <c r="G29" s="13">
        <f ca="1">IF(G$25&gt;$E29,OFFSET('CME - AM2'!$E$3,G$25,$E29),OFFSET('CME - AM2'!$E$3,$E29,G$25))</f>
        <v>-0.31569000000000003</v>
      </c>
      <c r="H29" s="13">
        <f ca="1">IF(H$25&gt;$E29,OFFSET('CME - AM2'!$E$3,H$25,$E29),OFFSET('CME - AM2'!$E$3,$E29,H$25))</f>
        <v>-0.21264</v>
      </c>
      <c r="I29" s="13">
        <f ca="1">IF(I$25&gt;$E29,OFFSET('CME - AM2'!$E$3,I$25,$E29),OFFSET('CME - AM2'!$E$3,$E29,I$25))</f>
        <v>1</v>
      </c>
      <c r="J29" s="13">
        <f ca="1">IF(J$25&gt;$E29,OFFSET('CME - AM2'!$E$3,J$25,$E29),OFFSET('CME - AM2'!$E$3,$E29,J$25))</f>
        <v>0.6</v>
      </c>
      <c r="K29" s="13">
        <f ca="1">IF(K$25&gt;$E29,OFFSET('CME - AM2'!$E$3,K$25,$E29),OFFSET('CME - AM2'!$E$3,$E29,K$25))</f>
        <v>-2.2391000000000001E-2</v>
      </c>
    </row>
    <row r="30" spans="4:11" x14ac:dyDescent="0.2">
      <c r="D30" s="12" t="str">
        <f t="shared" si="3"/>
        <v>Bloomberg Barclays U.S. Credit</v>
      </c>
      <c r="E30" s="4">
        <f>MATCH(E10,'CME - AM2'!$C$4:$C$52,0)</f>
        <v>15</v>
      </c>
      <c r="F30" s="13">
        <f ca="1">IF(F$25&gt;$E30,OFFSET('CME - AM2'!$E$3,F$25,$E30),OFFSET('CME - AM2'!$E$3,$E30,F$25))</f>
        <v>0.24010000000000001</v>
      </c>
      <c r="G30" s="13">
        <f ca="1">IF(G$25&gt;$E30,OFFSET('CME - AM2'!$E$3,G$25,$E30),OFFSET('CME - AM2'!$E$3,$E30,G$25))</f>
        <v>0.32219999999999999</v>
      </c>
      <c r="H30" s="13">
        <f ca="1">IF(H$25&gt;$E30,OFFSET('CME - AM2'!$E$3,H$25,$E30),OFFSET('CME - AM2'!$E$3,$E30,H$25))</f>
        <v>0.3523</v>
      </c>
      <c r="I30" s="13">
        <f ca="1">IF(I$25&gt;$E30,OFFSET('CME - AM2'!$E$3,I$25,$E30),OFFSET('CME - AM2'!$E$3,$E30,I$25))</f>
        <v>0.6</v>
      </c>
      <c r="J30" s="13">
        <f ca="1">IF(J$25&gt;$E30,OFFSET('CME - AM2'!$E$3,J$25,$E30),OFFSET('CME - AM2'!$E$3,$E30,J$25))</f>
        <v>1</v>
      </c>
      <c r="K30" s="13">
        <f ca="1">IF(K$25&gt;$E30,OFFSET('CME - AM2'!$E$3,K$25,$E30),OFFSET('CME - AM2'!$E$3,$E30,K$25))</f>
        <v>0.41589999999999999</v>
      </c>
    </row>
    <row r="31" spans="4:11" x14ac:dyDescent="0.2">
      <c r="D31" s="12" t="str">
        <f t="shared" si="3"/>
        <v>FTSE NAREIT Equity</v>
      </c>
      <c r="E31" s="4">
        <f>MATCH(E11,'CME - AM2'!$C$4:$C$52,0)</f>
        <v>45</v>
      </c>
      <c r="F31" s="13">
        <f ca="1">IF(F$25&gt;$E31,OFFSET('CME - AM2'!$E$3,F$25,$E31),OFFSET('CME - AM2'!$E$3,$E31,F$25))</f>
        <v>0.64459999999999995</v>
      </c>
      <c r="G31" s="13">
        <f ca="1">IF(G$25&gt;$E31,OFFSET('CME - AM2'!$E$3,G$25,$E31),OFFSET('CME - AM2'!$E$3,$E31,G$25))</f>
        <v>0.56999999999999995</v>
      </c>
      <c r="H31" s="13">
        <f ca="1">IF(H$25&gt;$E31,OFFSET('CME - AM2'!$E$3,H$25,$E31),OFFSET('CME - AM2'!$E$3,$E31,H$25))</f>
        <v>0.55189999999999995</v>
      </c>
      <c r="I31" s="13">
        <f ca="1">IF(I$25&gt;$E31,OFFSET('CME - AM2'!$E$3,I$25,$E31),OFFSET('CME - AM2'!$E$3,$E31,I$25))</f>
        <v>-2.2391000000000001E-2</v>
      </c>
      <c r="J31" s="13">
        <f ca="1">IF(J$25&gt;$E31,OFFSET('CME - AM2'!$E$3,J$25,$E31),OFFSET('CME - AM2'!$E$3,$E31,J$25))</f>
        <v>0.41589999999999999</v>
      </c>
      <c r="K31" s="13">
        <f ca="1">IF(K$25&gt;$E31,OFFSET('CME - AM2'!$E$3,K$25,$E31),OFFSET('CME - AM2'!$E$3,$E31,K$25))</f>
        <v>1</v>
      </c>
    </row>
    <row r="33" spans="5:11" x14ac:dyDescent="0.2">
      <c r="F33" s="60" t="s">
        <v>180</v>
      </c>
      <c r="G33" s="60"/>
      <c r="H33" s="60"/>
      <c r="I33" s="60"/>
      <c r="J33" s="60"/>
      <c r="K33" s="60"/>
    </row>
    <row r="35" spans="5:11" x14ac:dyDescent="0.2">
      <c r="F35" s="7" t="str">
        <f t="array" ref="F35:K35">TRANSPOSE(E36:E41)</f>
        <v>US Large Cap</v>
      </c>
      <c r="G35" s="7" t="str">
        <v>Dev ex US</v>
      </c>
      <c r="H35" s="7" t="str">
        <v>EM</v>
      </c>
      <c r="I35" s="7" t="str">
        <v>UST</v>
      </c>
      <c r="J35" s="7" t="str">
        <v>US IG Corp Bond</v>
      </c>
      <c r="K35" s="7" t="str">
        <v>REITs</v>
      </c>
    </row>
    <row r="36" spans="5:11" x14ac:dyDescent="0.2">
      <c r="E36" s="7" t="str">
        <f>B6</f>
        <v>US Large Cap</v>
      </c>
      <c r="F36" s="13">
        <f ca="1">AVERAGE(F16,F26)</f>
        <v>1</v>
      </c>
      <c r="G36" s="13">
        <f t="shared" ref="G36:K36" ca="1" si="4">AVERAGE(G16,G26)</f>
        <v>0.89900000000000002</v>
      </c>
      <c r="H36" s="13">
        <f t="shared" ca="1" si="4"/>
        <v>0.71094999999999997</v>
      </c>
      <c r="I36" s="13">
        <f t="shared" ca="1" si="4"/>
        <v>-0.34585149999999998</v>
      </c>
      <c r="J36" s="13">
        <f t="shared" ca="1" si="4"/>
        <v>0.26705000000000001</v>
      </c>
      <c r="K36" s="13">
        <f t="shared" ca="1" si="4"/>
        <v>0.64379999999999993</v>
      </c>
    </row>
    <row r="37" spans="5:11" x14ac:dyDescent="0.2">
      <c r="E37" s="7" t="str">
        <f t="shared" ref="E37:E41" si="5">B7</f>
        <v>Dev ex US</v>
      </c>
      <c r="F37" s="13">
        <f t="shared" ref="F37:K37" ca="1" si="6">AVERAGE(F17,F27)</f>
        <v>0.89900000000000002</v>
      </c>
      <c r="G37" s="13">
        <f t="shared" ca="1" si="6"/>
        <v>1</v>
      </c>
      <c r="H37" s="13">
        <f t="shared" ca="1" si="6"/>
        <v>0.82269999999999999</v>
      </c>
      <c r="I37" s="13">
        <f t="shared" ca="1" si="6"/>
        <v>-0.31986400000000004</v>
      </c>
      <c r="J37" s="13">
        <f t="shared" ca="1" si="6"/>
        <v>0.38374999999999998</v>
      </c>
      <c r="K37" s="13">
        <f t="shared" ca="1" si="6"/>
        <v>0.6532</v>
      </c>
    </row>
    <row r="38" spans="5:11" x14ac:dyDescent="0.2">
      <c r="E38" s="7" t="str">
        <f t="shared" si="5"/>
        <v>EM</v>
      </c>
      <c r="F38" s="13">
        <f t="shared" ref="F38:K38" ca="1" si="7">AVERAGE(F18,F28)</f>
        <v>0.71094999999999997</v>
      </c>
      <c r="G38" s="13">
        <f t="shared" ca="1" si="7"/>
        <v>0.82269999999999999</v>
      </c>
      <c r="H38" s="13">
        <f t="shared" ca="1" si="7"/>
        <v>1</v>
      </c>
      <c r="I38" s="13">
        <f t="shared" ca="1" si="7"/>
        <v>-0.25305050000000001</v>
      </c>
      <c r="J38" s="13">
        <f t="shared" ca="1" si="7"/>
        <v>0.41270000000000001</v>
      </c>
      <c r="K38" s="13">
        <f t="shared" ca="1" si="7"/>
        <v>0.60509999999999997</v>
      </c>
    </row>
    <row r="39" spans="5:11" x14ac:dyDescent="0.2">
      <c r="E39" s="7" t="str">
        <f t="shared" si="5"/>
        <v>UST</v>
      </c>
      <c r="F39" s="13">
        <f t="shared" ref="F39:K39" ca="1" si="8">AVERAGE(F19,F29)</f>
        <v>-0.34585149999999998</v>
      </c>
      <c r="G39" s="13">
        <f t="shared" ca="1" si="8"/>
        <v>-0.31986400000000004</v>
      </c>
      <c r="H39" s="13">
        <f t="shared" ca="1" si="8"/>
        <v>-0.25305050000000001</v>
      </c>
      <c r="I39" s="13">
        <f t="shared" ca="1" si="8"/>
        <v>1</v>
      </c>
      <c r="J39" s="13">
        <f t="shared" ca="1" si="8"/>
        <v>0.50429999999999997</v>
      </c>
      <c r="K39" s="13">
        <f t="shared" ca="1" si="8"/>
        <v>-2.3885400000000001E-2</v>
      </c>
    </row>
    <row r="40" spans="5:11" x14ac:dyDescent="0.2">
      <c r="E40" s="7" t="str">
        <f t="shared" si="5"/>
        <v>US IG Corp Bond</v>
      </c>
      <c r="F40" s="13">
        <f t="shared" ref="F40:K40" ca="1" si="9">AVERAGE(F20,F30)</f>
        <v>0.26705000000000001</v>
      </c>
      <c r="G40" s="13">
        <f t="shared" ca="1" si="9"/>
        <v>0.38374999999999998</v>
      </c>
      <c r="H40" s="13">
        <f t="shared" ca="1" si="9"/>
        <v>0.41270000000000001</v>
      </c>
      <c r="I40" s="13">
        <f t="shared" ca="1" si="9"/>
        <v>0.50429999999999997</v>
      </c>
      <c r="J40" s="13">
        <f t="shared" ca="1" si="9"/>
        <v>1</v>
      </c>
      <c r="K40" s="13">
        <f t="shared" ca="1" si="9"/>
        <v>0.45179999999999998</v>
      </c>
    </row>
    <row r="41" spans="5:11" x14ac:dyDescent="0.2">
      <c r="E41" s="7" t="str">
        <f t="shared" si="5"/>
        <v>REITs</v>
      </c>
      <c r="F41" s="13">
        <f t="shared" ref="F41:K41" ca="1" si="10">AVERAGE(F21,F31)</f>
        <v>0.64379999999999993</v>
      </c>
      <c r="G41" s="13">
        <f t="shared" ca="1" si="10"/>
        <v>0.6532</v>
      </c>
      <c r="H41" s="13">
        <f t="shared" ca="1" si="10"/>
        <v>0.60509999999999997</v>
      </c>
      <c r="I41" s="13">
        <f t="shared" ca="1" si="10"/>
        <v>-2.3885400000000001E-2</v>
      </c>
      <c r="J41" s="13">
        <f t="shared" ca="1" si="10"/>
        <v>0.45179999999999998</v>
      </c>
      <c r="K41" s="13">
        <f t="shared" ca="1" si="10"/>
        <v>1</v>
      </c>
    </row>
  </sheetData>
  <mergeCells count="5">
    <mergeCell ref="F23:K23"/>
    <mergeCell ref="F33:K33"/>
    <mergeCell ref="F4:H4"/>
    <mergeCell ref="I4:K4"/>
    <mergeCell ref="F13:K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38365A2-7FA8-4B07-9D54-0D4FBC2626A5}">
          <x14:formula1>
            <xm:f>'CME - AM1'!$B$4:$B$54</xm:f>
          </x14:formula1>
          <xm:sqref>D6:D11</xm:sqref>
        </x14:dataValidation>
        <x14:dataValidation type="list" allowBlank="1" showInputMessage="1" showErrorMessage="1" xr:uid="{17B7A857-8523-4F6B-BD6D-FE398343D94D}">
          <x14:formula1>
            <xm:f>'CME - AM2'!$C$4:$C$52</xm:f>
          </x14:formula1>
          <xm:sqref>E6:E11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956C-5241-4CB7-867A-3DF792118037}">
  <sheetPr codeName="Sheet2">
    <tabColor rgb="FF06005A"/>
  </sheetPr>
  <dimension ref="A1:O33"/>
  <sheetViews>
    <sheetView zoomScaleNormal="100" workbookViewId="0">
      <selection activeCell="C33" sqref="C33"/>
    </sheetView>
  </sheetViews>
  <sheetFormatPr baseColWidth="10" defaultColWidth="8.6640625" defaultRowHeight="18" x14ac:dyDescent="0.2"/>
  <cols>
    <col min="1" max="1" width="23.6640625" style="2" bestFit="1" customWidth="1"/>
    <col min="2" max="2" width="23" style="2" bestFit="1" customWidth="1"/>
    <col min="3" max="3" width="29.1640625" style="2" customWidth="1"/>
    <col min="4" max="4" width="14.1640625" style="2" bestFit="1" customWidth="1"/>
    <col min="5" max="6" width="14" style="2" bestFit="1" customWidth="1"/>
    <col min="7" max="7" width="23" style="2" bestFit="1" customWidth="1"/>
    <col min="8" max="8" width="19.6640625" style="2" bestFit="1" customWidth="1"/>
    <col min="9" max="9" width="13.5" style="2" bestFit="1" customWidth="1"/>
    <col min="10" max="10" width="56.33203125" style="2" bestFit="1" customWidth="1"/>
    <col min="11" max="11" width="6.5" style="2" bestFit="1" customWidth="1"/>
    <col min="12" max="12" width="12" style="2" bestFit="1" customWidth="1"/>
    <col min="13" max="15" width="8.83203125" style="2" bestFit="1" customWidth="1"/>
    <col min="16" max="16384" width="8.6640625" style="2"/>
  </cols>
  <sheetData>
    <row r="1" spans="1:15" x14ac:dyDescent="0.2">
      <c r="A1" s="14" t="s">
        <v>181</v>
      </c>
      <c r="B1" s="14"/>
      <c r="C1" s="14"/>
      <c r="D1" s="14"/>
      <c r="E1" s="14"/>
    </row>
    <row r="2" spans="1:15" x14ac:dyDescent="0.2">
      <c r="B2" s="15"/>
      <c r="C2" s="15"/>
      <c r="D2" s="15"/>
      <c r="E2" s="15"/>
      <c r="F2" s="15"/>
      <c r="G2" s="15"/>
      <c r="H2" s="15"/>
    </row>
    <row r="3" spans="1:15" x14ac:dyDescent="0.2">
      <c r="A3" s="16"/>
      <c r="B3" s="37" t="s">
        <v>182</v>
      </c>
      <c r="C3" s="17" t="str">
        <f>'CME - AM'!F35</f>
        <v>US Large Cap</v>
      </c>
      <c r="D3" s="17" t="str">
        <f>'CME - AM'!G35</f>
        <v>Dev ex US</v>
      </c>
      <c r="E3" s="17" t="str">
        <f>'CME - AM'!H35</f>
        <v>EM</v>
      </c>
      <c r="F3" s="17" t="str">
        <f>'CME - AM'!I35</f>
        <v>UST</v>
      </c>
      <c r="G3" s="17" t="str">
        <f>'CME - AM'!J35</f>
        <v>US IG Corp Bond</v>
      </c>
      <c r="H3" s="17" t="str">
        <f>'CME - AM'!K35</f>
        <v>REITs</v>
      </c>
    </row>
    <row r="4" spans="1:15" x14ac:dyDescent="0.2">
      <c r="A4" s="16"/>
      <c r="B4" s="18" t="str">
        <f>'CME - AM'!E36</f>
        <v>US Large Cap</v>
      </c>
      <c r="C4" s="19">
        <f ca="1">'CME - AM'!F36</f>
        <v>1</v>
      </c>
      <c r="D4" s="19">
        <f ca="1">'CME - AM'!G36</f>
        <v>0.89900000000000002</v>
      </c>
      <c r="E4" s="19">
        <f ca="1">'CME - AM'!H36</f>
        <v>0.71094999999999997</v>
      </c>
      <c r="F4" s="19">
        <f ca="1">'CME - AM'!I36</f>
        <v>-0.34585149999999998</v>
      </c>
      <c r="G4" s="19">
        <f ca="1">'CME - AM'!J36</f>
        <v>0.26705000000000001</v>
      </c>
      <c r="H4" s="19">
        <f ca="1">'CME - AM'!K36</f>
        <v>0.64379999999999993</v>
      </c>
    </row>
    <row r="5" spans="1:15" x14ac:dyDescent="0.2">
      <c r="A5" s="16"/>
      <c r="B5" s="18" t="str">
        <f>'CME - AM'!E37</f>
        <v>Dev ex US</v>
      </c>
      <c r="C5" s="19">
        <f ca="1">'CME - AM'!F37</f>
        <v>0.89900000000000002</v>
      </c>
      <c r="D5" s="19">
        <f ca="1">'CME - AM'!G37</f>
        <v>1</v>
      </c>
      <c r="E5" s="19">
        <f ca="1">'CME - AM'!H37</f>
        <v>0.82269999999999999</v>
      </c>
      <c r="F5" s="19">
        <f ca="1">'CME - AM'!I37</f>
        <v>-0.31986400000000004</v>
      </c>
      <c r="G5" s="19">
        <f ca="1">'CME - AM'!J37</f>
        <v>0.38374999999999998</v>
      </c>
      <c r="H5" s="19">
        <f ca="1">'CME - AM'!K37</f>
        <v>0.6532</v>
      </c>
    </row>
    <row r="6" spans="1:15" x14ac:dyDescent="0.2">
      <c r="A6" s="16"/>
      <c r="B6" s="18" t="str">
        <f>'CME - AM'!E38</f>
        <v>EM</v>
      </c>
      <c r="C6" s="19">
        <f ca="1">'CME - AM'!F38</f>
        <v>0.71094999999999997</v>
      </c>
      <c r="D6" s="19">
        <f ca="1">'CME - AM'!G38</f>
        <v>0.82269999999999999</v>
      </c>
      <c r="E6" s="19">
        <f ca="1">'CME - AM'!H38</f>
        <v>1</v>
      </c>
      <c r="F6" s="19">
        <f ca="1">'CME - AM'!I38</f>
        <v>-0.25305050000000001</v>
      </c>
      <c r="G6" s="19">
        <f ca="1">'CME - AM'!J38</f>
        <v>0.41270000000000001</v>
      </c>
      <c r="H6" s="19">
        <f ca="1">'CME - AM'!K38</f>
        <v>0.60509999999999997</v>
      </c>
    </row>
    <row r="7" spans="1:15" x14ac:dyDescent="0.2">
      <c r="A7" s="16"/>
      <c r="B7" s="18" t="str">
        <f>'CME - AM'!E39</f>
        <v>UST</v>
      </c>
      <c r="C7" s="19">
        <f ca="1">'CME - AM'!F39</f>
        <v>-0.34585149999999998</v>
      </c>
      <c r="D7" s="19">
        <f ca="1">'CME - AM'!G39</f>
        <v>-0.31986400000000004</v>
      </c>
      <c r="E7" s="19">
        <f ca="1">'CME - AM'!H39</f>
        <v>-0.25305050000000001</v>
      </c>
      <c r="F7" s="19">
        <f ca="1">'CME - AM'!I39</f>
        <v>1</v>
      </c>
      <c r="G7" s="19">
        <f ca="1">'CME - AM'!J39</f>
        <v>0.50429999999999997</v>
      </c>
      <c r="H7" s="19">
        <f ca="1">'CME - AM'!K39</f>
        <v>-2.3885400000000001E-2</v>
      </c>
    </row>
    <row r="8" spans="1:15" x14ac:dyDescent="0.2">
      <c r="A8" s="16"/>
      <c r="B8" s="18" t="str">
        <f>'CME - AM'!E40</f>
        <v>US IG Corp Bond</v>
      </c>
      <c r="C8" s="19">
        <f ca="1">'CME - AM'!F40</f>
        <v>0.26705000000000001</v>
      </c>
      <c r="D8" s="19">
        <f ca="1">'CME - AM'!G40</f>
        <v>0.38374999999999998</v>
      </c>
      <c r="E8" s="19">
        <f ca="1">'CME - AM'!H40</f>
        <v>0.41270000000000001</v>
      </c>
      <c r="F8" s="19">
        <f ca="1">'CME - AM'!I40</f>
        <v>0.50429999999999997</v>
      </c>
      <c r="G8" s="19">
        <f ca="1">'CME - AM'!J40</f>
        <v>1</v>
      </c>
      <c r="H8" s="19">
        <f ca="1">'CME - AM'!K40</f>
        <v>0.45179999999999998</v>
      </c>
    </row>
    <row r="9" spans="1:15" x14ac:dyDescent="0.2">
      <c r="A9" s="16"/>
      <c r="B9" s="18" t="str">
        <f>'CME - AM'!E41</f>
        <v>REITs</v>
      </c>
      <c r="C9" s="19">
        <f ca="1">'CME - AM'!F41</f>
        <v>0.64379999999999993</v>
      </c>
      <c r="D9" s="19">
        <f ca="1">'CME - AM'!G41</f>
        <v>0.6532</v>
      </c>
      <c r="E9" s="19">
        <f ca="1">'CME - AM'!H41</f>
        <v>0.60509999999999997</v>
      </c>
      <c r="F9" s="19">
        <f ca="1">'CME - AM'!I41</f>
        <v>-2.3885400000000001E-2</v>
      </c>
      <c r="G9" s="19">
        <f ca="1">'CME - AM'!J41</f>
        <v>0.45179999999999998</v>
      </c>
      <c r="H9" s="19">
        <f ca="1">'CME - AM'!K41</f>
        <v>1</v>
      </c>
    </row>
    <row r="10" spans="1:15" x14ac:dyDescent="0.2">
      <c r="A10" s="20"/>
      <c r="B10" s="3"/>
      <c r="C10" s="3"/>
      <c r="D10" s="3"/>
    </row>
    <row r="11" spans="1:15" x14ac:dyDescent="0.2">
      <c r="B11" s="20" t="s">
        <v>183</v>
      </c>
      <c r="C11" s="5">
        <f t="array" ref="C11:H11">TRANSPOSE('CME - AM'!H6:H11)</f>
        <v>7.0928999999999992E-2</v>
      </c>
      <c r="D11" s="5">
        <v>7.426350000000001E-2</v>
      </c>
      <c r="E11" s="5">
        <v>0.10007099999999999</v>
      </c>
      <c r="F11" s="5">
        <v>2.33955E-2</v>
      </c>
      <c r="G11" s="5">
        <v>3.6760500000000002E-2</v>
      </c>
      <c r="H11" s="5">
        <v>6.7355999999999999E-2</v>
      </c>
      <c r="J11" s="21"/>
      <c r="K11" s="21"/>
      <c r="L11" s="21"/>
      <c r="M11" s="21"/>
      <c r="N11" s="21"/>
      <c r="O11" s="21"/>
    </row>
    <row r="12" spans="1:15" x14ac:dyDescent="0.2">
      <c r="B12" s="20" t="s">
        <v>184</v>
      </c>
      <c r="C12" s="5">
        <f t="array" ref="C12:H12">TRANSPOSE('CME - AM'!K6:K11)</f>
        <v>0.19307200000000002</v>
      </c>
      <c r="D12" s="5">
        <v>0.21877349999999998</v>
      </c>
      <c r="E12" s="5">
        <v>0.32402150000000007</v>
      </c>
      <c r="F12" s="5">
        <v>0.12151150000000002</v>
      </c>
      <c r="G12" s="5">
        <v>7.8930500000000001E-2</v>
      </c>
      <c r="H12" s="5">
        <v>0.27617700000000006</v>
      </c>
      <c r="J12" s="21"/>
      <c r="K12" s="21"/>
      <c r="L12" s="21"/>
      <c r="M12" s="21"/>
      <c r="N12" s="21"/>
      <c r="O12" s="21"/>
    </row>
    <row r="13" spans="1:15" x14ac:dyDescent="0.2">
      <c r="A13" s="20"/>
      <c r="B13" s="5"/>
      <c r="C13" s="5"/>
      <c r="D13" s="5"/>
    </row>
    <row r="14" spans="1:15" x14ac:dyDescent="0.2">
      <c r="A14" s="17"/>
      <c r="B14" s="5"/>
      <c r="C14" s="5"/>
      <c r="D14" s="5"/>
      <c r="J14" s="22" t="s">
        <v>185</v>
      </c>
    </row>
    <row r="15" spans="1:15" x14ac:dyDescent="0.2">
      <c r="D15" s="23"/>
    </row>
    <row r="16" spans="1:15" x14ac:dyDescent="0.2">
      <c r="B16" s="24"/>
      <c r="C16" s="25" t="str">
        <f>C3</f>
        <v>US Large Cap</v>
      </c>
      <c r="D16" s="25" t="str">
        <f t="shared" ref="D16:H16" si="0">D3</f>
        <v>Dev ex US</v>
      </c>
      <c r="E16" s="25" t="str">
        <f t="shared" si="0"/>
        <v>EM</v>
      </c>
      <c r="F16" s="25" t="str">
        <f t="shared" si="0"/>
        <v>UST</v>
      </c>
      <c r="G16" s="25" t="str">
        <f t="shared" si="0"/>
        <v>US IG Corp Bond</v>
      </c>
      <c r="H16" s="25" t="str">
        <f t="shared" si="0"/>
        <v>REITs</v>
      </c>
    </row>
    <row r="17" spans="2:12" x14ac:dyDescent="0.2">
      <c r="B17" s="18" t="s">
        <v>186</v>
      </c>
      <c r="C17" s="26">
        <v>0.44975054206257836</v>
      </c>
      <c r="D17" s="26">
        <v>0</v>
      </c>
      <c r="E17" s="26">
        <v>0.13503249019335739</v>
      </c>
      <c r="F17" s="26">
        <v>0.26269241052805936</v>
      </c>
      <c r="G17" s="26">
        <v>0.15252455721600497</v>
      </c>
      <c r="H17" s="26">
        <v>0</v>
      </c>
      <c r="I17" s="27">
        <f>SUM(C17:H17)</f>
        <v>1</v>
      </c>
    </row>
    <row r="18" spans="2:12" x14ac:dyDescent="0.2">
      <c r="B18" s="18" t="s">
        <v>183</v>
      </c>
      <c r="C18" s="5">
        <f>C11*C17</f>
        <v>3.1900356197956614E-2</v>
      </c>
      <c r="D18" s="5">
        <f t="shared" ref="D18:H18" si="1">D11*D17</f>
        <v>0</v>
      </c>
      <c r="E18" s="5">
        <f t="shared" si="1"/>
        <v>1.3512836326139466E-2</v>
      </c>
      <c r="F18" s="5">
        <f t="shared" si="1"/>
        <v>6.1458202905092128E-3</v>
      </c>
      <c r="G18" s="5">
        <f t="shared" si="1"/>
        <v>5.6068789855389508E-3</v>
      </c>
      <c r="H18" s="5">
        <f t="shared" si="1"/>
        <v>0</v>
      </c>
      <c r="I18" s="28">
        <f>SUM(C18:H18)</f>
        <v>5.7165891800144239E-2</v>
      </c>
      <c r="J18" s="4" t="s">
        <v>187</v>
      </c>
    </row>
    <row r="19" spans="2:12" x14ac:dyDescent="0.2">
      <c r="H19" s="38" t="s">
        <v>188</v>
      </c>
      <c r="I19" s="39">
        <f t="array" aca="1" ref="I19" ca="1">MMULT(MMULT(C17:H17*$C$12:$H$12,$C$4:$H$9),TRANSPOSE(C17:H17*$C$12:$H$12))</f>
        <v>1.4777228027069871E-2</v>
      </c>
    </row>
    <row r="20" spans="2:12" x14ac:dyDescent="0.2">
      <c r="H20" s="40" t="s">
        <v>184</v>
      </c>
      <c r="I20" s="29">
        <f ca="1">SQRT(I19)</f>
        <v>0.12156162234467699</v>
      </c>
      <c r="J20" s="30" t="s">
        <v>189</v>
      </c>
      <c r="K20" s="31">
        <v>0.15</v>
      </c>
    </row>
    <row r="21" spans="2:12" x14ac:dyDescent="0.2">
      <c r="H21" s="32" t="s">
        <v>190</v>
      </c>
      <c r="I21" s="33">
        <v>0.03</v>
      </c>
    </row>
    <row r="22" spans="2:12" x14ac:dyDescent="0.2">
      <c r="H22" s="32" t="s">
        <v>191</v>
      </c>
      <c r="I22" s="34">
        <f ca="1">(I18-I21)/I20</f>
        <v>0.22347424521135306</v>
      </c>
    </row>
    <row r="24" spans="2:12" x14ac:dyDescent="0.2">
      <c r="C24" s="2" t="s">
        <v>192</v>
      </c>
    </row>
    <row r="25" spans="2:12" x14ac:dyDescent="0.2">
      <c r="C25" s="2" t="s">
        <v>193</v>
      </c>
    </row>
    <row r="27" spans="2:12" x14ac:dyDescent="0.2">
      <c r="B27" s="24"/>
      <c r="C27" s="25" t="str">
        <f>C16</f>
        <v>US Large Cap</v>
      </c>
      <c r="D27" s="25" t="str">
        <f t="shared" ref="D27:H27" si="2">D16</f>
        <v>Dev ex US</v>
      </c>
      <c r="E27" s="25" t="str">
        <f t="shared" si="2"/>
        <v>EM</v>
      </c>
      <c r="F27" s="25" t="str">
        <f t="shared" si="2"/>
        <v>UST</v>
      </c>
      <c r="G27" s="25" t="str">
        <f t="shared" si="2"/>
        <v>US IG Corp Bond</v>
      </c>
      <c r="H27" s="25" t="str">
        <f t="shared" si="2"/>
        <v>REITs</v>
      </c>
    </row>
    <row r="28" spans="2:12" x14ac:dyDescent="0.2">
      <c r="B28" s="18" t="s">
        <v>186</v>
      </c>
      <c r="C28" s="26">
        <v>0.32957596499828701</v>
      </c>
      <c r="D28" s="26">
        <v>0.1</v>
      </c>
      <c r="E28" s="26">
        <v>0.17145982881619667</v>
      </c>
      <c r="F28" s="26">
        <v>0.19896420618551627</v>
      </c>
      <c r="G28" s="26">
        <v>0.1</v>
      </c>
      <c r="H28" s="26">
        <v>0.1</v>
      </c>
      <c r="I28" s="27">
        <f>SUM(C28:H28)</f>
        <v>0.99999999999999989</v>
      </c>
      <c r="J28" s="35" t="s">
        <v>194</v>
      </c>
      <c r="K28" s="36">
        <v>0.1</v>
      </c>
      <c r="L28" s="35" t="s">
        <v>195</v>
      </c>
    </row>
    <row r="29" spans="2:12" x14ac:dyDescent="0.2">
      <c r="B29" s="18" t="s">
        <v>183</v>
      </c>
      <c r="C29" s="5">
        <f>C28*C11</f>
        <v>2.3376493621363497E-2</v>
      </c>
      <c r="D29" s="5">
        <f t="shared" ref="D29:H29" si="3">D28*D11</f>
        <v>7.4263500000000017E-3</v>
      </c>
      <c r="E29" s="5">
        <f t="shared" si="3"/>
        <v>1.7158156529465618E-2</v>
      </c>
      <c r="F29" s="5">
        <f t="shared" si="3"/>
        <v>4.6548670858132463E-3</v>
      </c>
      <c r="G29" s="5">
        <f t="shared" si="3"/>
        <v>3.6760500000000002E-3</v>
      </c>
      <c r="H29" s="5">
        <f t="shared" si="3"/>
        <v>6.7356000000000004E-3</v>
      </c>
      <c r="I29" s="28">
        <f>SUM(C29:H29)</f>
        <v>6.3027517236642364E-2</v>
      </c>
      <c r="J29" s="4" t="s">
        <v>187</v>
      </c>
    </row>
    <row r="30" spans="2:12" x14ac:dyDescent="0.2">
      <c r="H30" s="38" t="s">
        <v>188</v>
      </c>
      <c r="I30" s="39">
        <f t="array" aca="1" ref="I30" ca="1">MMULT(MMULT(C28:H28*$C$12:$H$12,$C$4:$H$9),TRANSPOSE(C28:H28*$C$12:$H$12))</f>
        <v>2.2500255156963245E-2</v>
      </c>
    </row>
    <row r="31" spans="2:12" x14ac:dyDescent="0.2">
      <c r="H31" s="40" t="s">
        <v>184</v>
      </c>
      <c r="I31" s="29">
        <f ca="1">SQRT(I30)</f>
        <v>0.15000085052079953</v>
      </c>
      <c r="J31" s="30" t="s">
        <v>189</v>
      </c>
      <c r="K31" s="31">
        <v>0.15</v>
      </c>
    </row>
    <row r="32" spans="2:12" x14ac:dyDescent="0.2">
      <c r="H32" s="32" t="s">
        <v>190</v>
      </c>
      <c r="I32" s="33">
        <v>0.03</v>
      </c>
    </row>
    <row r="33" spans="8:9" x14ac:dyDescent="0.2">
      <c r="H33" s="32" t="s">
        <v>191</v>
      </c>
      <c r="I33" s="34">
        <f ca="1">(I29-I32)/I31</f>
        <v>0.22018219978067843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C2EA-1393-41DF-A2FD-B6251D4F56BB}">
  <sheetPr codeName="Sheet3">
    <tabColor rgb="FF06005A"/>
  </sheetPr>
  <dimension ref="A1:G168"/>
  <sheetViews>
    <sheetView zoomScaleNormal="100" workbookViewId="0">
      <pane xSplit="1" ySplit="1" topLeftCell="B2" activePane="bottomRight" state="frozen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8.6640625" defaultRowHeight="18" x14ac:dyDescent="0.2"/>
  <cols>
    <col min="1" max="1" width="14.6640625" style="45" bestFit="1" customWidth="1"/>
    <col min="2" max="2" width="17.83203125" style="2" bestFit="1" customWidth="1"/>
    <col min="3" max="5" width="14.1640625" style="2" bestFit="1" customWidth="1"/>
    <col min="6" max="6" width="21.83203125" style="2" bestFit="1" customWidth="1"/>
    <col min="7" max="7" width="14.1640625" style="2" bestFit="1" customWidth="1"/>
    <col min="8" max="8" width="8.6640625" style="2"/>
    <col min="9" max="10" width="10.5" style="2" bestFit="1" customWidth="1"/>
    <col min="11" max="11" width="9" style="2" bestFit="1" customWidth="1"/>
    <col min="12" max="12" width="3.5" style="2" bestFit="1" customWidth="1"/>
    <col min="13" max="13" width="4" style="2" bestFit="1" customWidth="1"/>
    <col min="14" max="14" width="11.5" style="2" bestFit="1" customWidth="1"/>
    <col min="15" max="15" width="5.33203125" style="2" bestFit="1" customWidth="1"/>
    <col min="16" max="16384" width="8.6640625" style="2"/>
  </cols>
  <sheetData>
    <row r="1" spans="1:7" x14ac:dyDescent="0.2">
      <c r="A1" s="41" t="s">
        <v>196</v>
      </c>
      <c r="B1" s="42" t="s">
        <v>166</v>
      </c>
      <c r="C1" s="42" t="s">
        <v>168</v>
      </c>
      <c r="D1" s="42" t="s">
        <v>170</v>
      </c>
      <c r="E1" s="42" t="s">
        <v>172</v>
      </c>
      <c r="F1" s="42" t="s">
        <v>174</v>
      </c>
      <c r="G1" s="42" t="s">
        <v>176</v>
      </c>
    </row>
    <row r="2" spans="1:7" x14ac:dyDescent="0.2">
      <c r="A2" s="43">
        <v>36585</v>
      </c>
      <c r="B2" s="44">
        <v>-9.6300857850478948E-3</v>
      </c>
      <c r="C2" s="44">
        <v>2.3583929827465312E-3</v>
      </c>
      <c r="D2" s="44">
        <v>2.3583929827465312E-3</v>
      </c>
      <c r="E2" s="44">
        <v>-2.124305659810875E-2</v>
      </c>
      <c r="F2" s="44">
        <v>5.6581650558273806E-3</v>
      </c>
      <c r="G2" s="44">
        <v>-2.8660243832535889E-2</v>
      </c>
    </row>
    <row r="3" spans="1:7" x14ac:dyDescent="0.2">
      <c r="A3" s="43">
        <v>36616</v>
      </c>
      <c r="B3" s="44">
        <v>4.5823842373267823E-2</v>
      </c>
      <c r="C3" s="44">
        <v>2.3207190262707109E-2</v>
      </c>
      <c r="D3" s="44">
        <v>2.3207190262707109E-2</v>
      </c>
      <c r="E3" s="44">
        <v>-4.0337182432634976E-2</v>
      </c>
      <c r="F3" s="44">
        <v>7.7365716419859638E-3</v>
      </c>
      <c r="G3" s="44">
        <v>-3.3643128729558135E-3</v>
      </c>
    </row>
    <row r="4" spans="1:7" x14ac:dyDescent="0.2">
      <c r="A4" s="43">
        <v>36644</v>
      </c>
      <c r="B4" s="44">
        <v>-7.2999361080427934E-3</v>
      </c>
      <c r="C4" s="44">
        <v>-2.7483516888283179E-2</v>
      </c>
      <c r="D4" s="44">
        <v>-2.7483516888283179E-2</v>
      </c>
      <c r="E4" s="44">
        <v>-4.2514904356095319E-2</v>
      </c>
      <c r="F4" s="44">
        <v>6.4363279522932533E-3</v>
      </c>
      <c r="G4" s="44">
        <v>5.5385687031828792E-2</v>
      </c>
    </row>
    <row r="5" spans="1:7" x14ac:dyDescent="0.2">
      <c r="A5" s="43">
        <v>36677</v>
      </c>
      <c r="B5" s="44">
        <v>-2.8714769095326508E-2</v>
      </c>
      <c r="C5" s="44">
        <v>-4.0368748070757153E-2</v>
      </c>
      <c r="D5" s="44">
        <v>-4.0368748070757153E-2</v>
      </c>
      <c r="E5" s="44">
        <v>7.510662768965351E-2</v>
      </c>
      <c r="F5" s="44">
        <v>-2.2235327471829429E-2</v>
      </c>
      <c r="G5" s="44">
        <v>3.7859265038497895E-2</v>
      </c>
    </row>
    <row r="6" spans="1:7" x14ac:dyDescent="0.2">
      <c r="A6" s="43">
        <v>36707</v>
      </c>
      <c r="B6" s="44">
        <v>3.5217747069699996E-2</v>
      </c>
      <c r="C6" s="44">
        <v>4.2731255404420715E-2</v>
      </c>
      <c r="D6" s="44">
        <v>4.2731255404420715E-2</v>
      </c>
      <c r="E6" s="44">
        <v>-5.3285341237913834E-2</v>
      </c>
      <c r="F6" s="44">
        <v>2.7657173975432475E-2</v>
      </c>
      <c r="G6" s="44">
        <v>3.2296559888723625E-2</v>
      </c>
    </row>
    <row r="7" spans="1:7" x14ac:dyDescent="0.2">
      <c r="A7" s="43">
        <v>36738</v>
      </c>
      <c r="B7" s="44">
        <v>6.6991229997019749E-3</v>
      </c>
      <c r="C7" s="44">
        <v>-8.8846428524317587E-3</v>
      </c>
      <c r="D7" s="44">
        <v>-8.8846428524317587E-3</v>
      </c>
      <c r="E7" s="44">
        <v>-7.0970627702397699E-3</v>
      </c>
      <c r="F7" s="44">
        <v>1.3513590703897011E-2</v>
      </c>
      <c r="G7" s="44">
        <v>4.6883911692140262E-2</v>
      </c>
    </row>
    <row r="8" spans="1:7" x14ac:dyDescent="0.2">
      <c r="A8" s="43">
        <v>36769</v>
      </c>
      <c r="B8" s="44">
        <v>7.3634753279517157E-3</v>
      </c>
      <c r="C8" s="44">
        <v>-2.8449636650639102E-2</v>
      </c>
      <c r="D8" s="44">
        <v>-2.8449636650639102E-2</v>
      </c>
      <c r="E8" s="44">
        <v>-3.7646687062811671E-2</v>
      </c>
      <c r="F8" s="44">
        <v>1.2964600974499921E-2</v>
      </c>
      <c r="G8" s="44">
        <v>1.7230577358280479E-2</v>
      </c>
    </row>
    <row r="9" spans="1:7" x14ac:dyDescent="0.2">
      <c r="A9" s="43">
        <v>36798</v>
      </c>
      <c r="B9" s="44">
        <v>-6.7194634344624985E-6</v>
      </c>
      <c r="C9" s="44">
        <v>-3.1463387241688998E-2</v>
      </c>
      <c r="D9" s="44">
        <v>-3.1463387241688998E-2</v>
      </c>
      <c r="E9" s="44">
        <v>-4.6492537313432385E-3</v>
      </c>
      <c r="F9" s="44">
        <v>5.6364753259160339E-3</v>
      </c>
      <c r="G9" s="44">
        <v>-9.9409610890840178E-3</v>
      </c>
    </row>
    <row r="10" spans="1:7" x14ac:dyDescent="0.2">
      <c r="A10" s="43">
        <v>36830</v>
      </c>
      <c r="B10" s="44">
        <v>-5.7550426718945398E-2</v>
      </c>
      <c r="C10" s="44">
        <v>-4.4308938161451962E-2</v>
      </c>
      <c r="D10" s="44">
        <v>-4.4308938161451962E-2</v>
      </c>
      <c r="E10" s="44">
        <v>-1.042051585248697E-2</v>
      </c>
      <c r="F10" s="44">
        <v>3.9797153540046624E-3</v>
      </c>
      <c r="G10" s="44">
        <v>-2.784007877277022E-2</v>
      </c>
    </row>
    <row r="11" spans="1:7" x14ac:dyDescent="0.2">
      <c r="A11" s="43">
        <v>36860</v>
      </c>
      <c r="B11" s="44">
        <v>-1.4561192518158954E-2</v>
      </c>
      <c r="C11" s="44">
        <v>-5.1056650683715555E-3</v>
      </c>
      <c r="D11" s="44">
        <v>-5.1056650683715555E-3</v>
      </c>
      <c r="E11" s="44">
        <v>-3.7341299477221678E-3</v>
      </c>
      <c r="F11" s="44">
        <v>3.8094361303182933E-3</v>
      </c>
      <c r="G11" s="44">
        <v>-7.5495409316419496E-4</v>
      </c>
    </row>
    <row r="12" spans="1:7" x14ac:dyDescent="0.2">
      <c r="A12" s="43">
        <v>36889</v>
      </c>
      <c r="B12" s="44">
        <v>-3.3936814016594215E-2</v>
      </c>
      <c r="C12" s="44">
        <v>-8.4341112945693231E-3</v>
      </c>
      <c r="D12" s="44">
        <v>-8.4341112945693231E-3</v>
      </c>
      <c r="E12" s="44">
        <v>-8.3370814592703651E-2</v>
      </c>
      <c r="F12" s="44">
        <v>2.1878738372563374E-2</v>
      </c>
      <c r="G12" s="44">
        <v>6.2460936077176794E-2</v>
      </c>
    </row>
    <row r="13" spans="1:7" x14ac:dyDescent="0.2">
      <c r="A13" s="43">
        <v>36922</v>
      </c>
      <c r="B13" s="44">
        <v>3.5318839795140779E-3</v>
      </c>
      <c r="C13" s="44">
        <v>-3.6590615583295388E-3</v>
      </c>
      <c r="D13" s="44">
        <v>-3.6590615583295388E-3</v>
      </c>
      <c r="E13" s="44">
        <v>-1.5179394914152908E-2</v>
      </c>
      <c r="F13" s="44">
        <v>2.0431285841032619E-2</v>
      </c>
      <c r="G13" s="44">
        <v>2.5456538235906809E-2</v>
      </c>
    </row>
    <row r="14" spans="1:7" x14ac:dyDescent="0.2">
      <c r="A14" s="43">
        <v>36950</v>
      </c>
      <c r="B14" s="44">
        <v>-2.1155170781393059E-2</v>
      </c>
      <c r="C14" s="44">
        <v>-3.8610931086627942E-2</v>
      </c>
      <c r="D14" s="44">
        <v>-3.8610931086627942E-2</v>
      </c>
      <c r="E14" s="44">
        <v>-1.2014257825778814E-2</v>
      </c>
      <c r="F14" s="44">
        <v>1.0899635139082452E-2</v>
      </c>
      <c r="G14" s="44">
        <v>-1.0098094955587595E-2</v>
      </c>
    </row>
    <row r="15" spans="1:7" x14ac:dyDescent="0.2">
      <c r="A15" s="43">
        <v>36980</v>
      </c>
      <c r="B15" s="44">
        <v>-9.24461174020174E-2</v>
      </c>
      <c r="C15" s="44">
        <v>-7.3900929810795851E-2</v>
      </c>
      <c r="D15" s="44">
        <v>-7.3900929810795851E-2</v>
      </c>
      <c r="E15" s="44">
        <v>-4.186997973125154E-2</v>
      </c>
      <c r="F15" s="44">
        <v>1.6043450384671157E-2</v>
      </c>
      <c r="G15" s="44">
        <v>1.1386860424594017E-3</v>
      </c>
    </row>
    <row r="16" spans="1:7" x14ac:dyDescent="0.2">
      <c r="A16" s="43">
        <v>37011</v>
      </c>
      <c r="B16" s="44">
        <v>6.6495208718043975E-4</v>
      </c>
      <c r="C16" s="44">
        <v>1.0414779274806291E-2</v>
      </c>
      <c r="D16" s="44">
        <v>1.0414779274806291E-2</v>
      </c>
      <c r="E16" s="44">
        <v>5.2307406029028794E-2</v>
      </c>
      <c r="F16" s="44">
        <v>-3.8808730950765954E-3</v>
      </c>
      <c r="G16" s="44">
        <v>-1.7960002053045655E-3</v>
      </c>
    </row>
    <row r="17" spans="1:7" x14ac:dyDescent="0.2">
      <c r="A17" s="43">
        <v>37042</v>
      </c>
      <c r="B17" s="44">
        <v>7.3147526094529944E-2</v>
      </c>
      <c r="C17" s="44">
        <v>2.7636174022820599E-2</v>
      </c>
      <c r="D17" s="44">
        <v>2.7636174022820599E-2</v>
      </c>
      <c r="E17" s="44">
        <v>4.8699404077735008E-2</v>
      </c>
      <c r="F17" s="44">
        <v>6.1702312693614108E-3</v>
      </c>
      <c r="G17" s="44">
        <v>3.7346662951508201E-2</v>
      </c>
    </row>
    <row r="18" spans="1:7" x14ac:dyDescent="0.2">
      <c r="A18" s="43">
        <v>37071</v>
      </c>
      <c r="B18" s="44">
        <v>-2.2497273705420727E-2</v>
      </c>
      <c r="C18" s="44">
        <v>-5.438012004353137E-2</v>
      </c>
      <c r="D18" s="44">
        <v>-5.438012004353137E-2</v>
      </c>
      <c r="E18" s="44">
        <v>-1.9861009069338856E-2</v>
      </c>
      <c r="F18" s="44">
        <v>1.419047284446045E-2</v>
      </c>
      <c r="G18" s="44">
        <v>4.1628670000049779E-2</v>
      </c>
    </row>
    <row r="19" spans="1:7" x14ac:dyDescent="0.2">
      <c r="A19" s="43">
        <v>37103</v>
      </c>
      <c r="B19" s="44">
        <v>-2.9590030823663606E-2</v>
      </c>
      <c r="C19" s="44">
        <v>-4.4834509433404827E-2</v>
      </c>
      <c r="D19" s="44">
        <v>-4.4834509433404827E-2</v>
      </c>
      <c r="E19" s="44">
        <v>-9.101558979904582E-3</v>
      </c>
      <c r="F19" s="44">
        <v>8.5875150586876142E-3</v>
      </c>
      <c r="G19" s="44">
        <v>1.341627682967567E-2</v>
      </c>
    </row>
    <row r="20" spans="1:7" x14ac:dyDescent="0.2">
      <c r="A20" s="43">
        <v>37134</v>
      </c>
      <c r="B20" s="44">
        <v>-2.1236879970350273E-2</v>
      </c>
      <c r="C20" s="44">
        <v>1.1007154650522405E-2</v>
      </c>
      <c r="D20" s="44">
        <v>1.1007154650522405E-2</v>
      </c>
      <c r="E20" s="44">
        <v>-5.0587565438815672E-2</v>
      </c>
      <c r="F20" s="44">
        <v>1.6983020576995772E-2</v>
      </c>
      <c r="G20" s="44">
        <v>3.637894372893076E-2</v>
      </c>
    </row>
    <row r="21" spans="1:7" x14ac:dyDescent="0.2">
      <c r="A21" s="43">
        <v>37162</v>
      </c>
      <c r="B21" s="44">
        <v>-0.11536716863541069</v>
      </c>
      <c r="C21" s="44">
        <v>-0.1102640872101945</v>
      </c>
      <c r="D21" s="44">
        <v>-0.1102640872101945</v>
      </c>
      <c r="E21" s="44">
        <v>-4.8184465320149292E-2</v>
      </c>
      <c r="F21" s="44">
        <v>4.6525338611720828E-3</v>
      </c>
      <c r="G21" s="44">
        <v>-4.2569092503770799E-2</v>
      </c>
    </row>
    <row r="22" spans="1:7" x14ac:dyDescent="0.2">
      <c r="A22" s="43">
        <v>37195</v>
      </c>
      <c r="B22" s="44">
        <v>2.8081624689667923E-2</v>
      </c>
      <c r="C22" s="44">
        <v>1.4521514793307769E-2</v>
      </c>
      <c r="D22" s="44">
        <v>1.4521514793307769E-2</v>
      </c>
      <c r="E22" s="44">
        <v>-3.485940961077711E-2</v>
      </c>
      <c r="F22" s="44">
        <v>1.2022781283614446E-2</v>
      </c>
      <c r="G22" s="44">
        <v>-6.5468352363511678E-3</v>
      </c>
    </row>
    <row r="23" spans="1:7" x14ac:dyDescent="0.2">
      <c r="A23" s="43">
        <v>37225</v>
      </c>
      <c r="B23" s="44">
        <v>5.0438974157059321E-2</v>
      </c>
      <c r="C23" s="44">
        <v>2.4707871365465824E-2</v>
      </c>
      <c r="D23" s="44">
        <v>2.4707871365465824E-2</v>
      </c>
      <c r="E23" s="44">
        <v>1.8542848611526004E-2</v>
      </c>
      <c r="F23" s="44">
        <v>6.5438740321151975E-3</v>
      </c>
      <c r="G23" s="44">
        <v>2.0273026457702903E-2</v>
      </c>
    </row>
    <row r="24" spans="1:7" x14ac:dyDescent="0.2">
      <c r="A24" s="43">
        <v>37256</v>
      </c>
      <c r="B24" s="44">
        <v>1.9241549537887322E-2</v>
      </c>
      <c r="C24" s="44">
        <v>-7.0435532343323089E-3</v>
      </c>
      <c r="D24" s="44">
        <v>-7.0435532343323089E-3</v>
      </c>
      <c r="E24" s="44">
        <v>9.3733204342685131E-2</v>
      </c>
      <c r="F24" s="44">
        <v>-1.3475870570297347E-2</v>
      </c>
      <c r="G24" s="44">
        <v>2.5746884428183774E-2</v>
      </c>
    </row>
    <row r="25" spans="1:7" x14ac:dyDescent="0.2">
      <c r="A25" s="43">
        <v>37287</v>
      </c>
      <c r="B25" s="44">
        <v>-1.4718673139183004E-3</v>
      </c>
      <c r="C25" s="44">
        <v>-2.6607050457072286E-2</v>
      </c>
      <c r="D25" s="44">
        <v>-2.6607050457072286E-2</v>
      </c>
      <c r="E25" s="44">
        <v>-1.0179010179010448E-2</v>
      </c>
      <c r="F25" s="44">
        <v>1.3970043711144933E-2</v>
      </c>
      <c r="G25" s="44">
        <v>1.2404905293704088E-2</v>
      </c>
    </row>
    <row r="26" spans="1:7" x14ac:dyDescent="0.2">
      <c r="A26" s="43">
        <v>37315</v>
      </c>
      <c r="B26" s="44">
        <v>-3.3838809705033231E-2</v>
      </c>
      <c r="C26" s="44">
        <v>-3.4271238836730257E-2</v>
      </c>
      <c r="D26" s="44">
        <v>-3.4271238836730257E-2</v>
      </c>
      <c r="E26" s="44">
        <v>-2.4650989175065217E-2</v>
      </c>
      <c r="F26" s="44">
        <v>2.0272228035536225E-3</v>
      </c>
      <c r="G26" s="44">
        <v>5.8736349169934369E-3</v>
      </c>
    </row>
    <row r="27" spans="1:7" x14ac:dyDescent="0.2">
      <c r="A27" s="43">
        <v>37344</v>
      </c>
      <c r="B27" s="44">
        <v>5.0678412340232071E-2</v>
      </c>
      <c r="C27" s="44">
        <v>6.9115627708579208E-2</v>
      </c>
      <c r="D27" s="44">
        <v>6.9115627708579208E-2</v>
      </c>
      <c r="E27" s="44">
        <v>7.5825117873982051E-2</v>
      </c>
      <c r="F27" s="44">
        <v>-9.7899649669526863E-3</v>
      </c>
      <c r="G27" s="44">
        <v>5.2472146227350136E-2</v>
      </c>
    </row>
    <row r="28" spans="1:7" x14ac:dyDescent="0.2">
      <c r="A28" s="43">
        <v>37376</v>
      </c>
      <c r="B28" s="44">
        <v>-3.0087741639739009E-2</v>
      </c>
      <c r="C28" s="44">
        <v>1.7307341956637431E-3</v>
      </c>
      <c r="D28" s="44">
        <v>1.7307341956637431E-3</v>
      </c>
      <c r="E28" s="44">
        <v>-1.3832496042942802E-2</v>
      </c>
      <c r="F28" s="44">
        <v>7.3340231873571821E-3</v>
      </c>
      <c r="G28" s="44">
        <v>3.072382327517131E-2</v>
      </c>
    </row>
    <row r="29" spans="1:7" x14ac:dyDescent="0.2">
      <c r="A29" s="43">
        <v>37407</v>
      </c>
      <c r="B29" s="44">
        <v>-2.7411447093741763E-2</v>
      </c>
      <c r="C29" s="44">
        <v>1.779536711593295E-2</v>
      </c>
      <c r="D29" s="44">
        <v>1.779536711593295E-2</v>
      </c>
      <c r="E29" s="44">
        <v>-8.8974180041871114E-3</v>
      </c>
      <c r="F29" s="44">
        <v>2.7479275244082818E-3</v>
      </c>
      <c r="G29" s="44">
        <v>5.1240480768589072E-3</v>
      </c>
    </row>
    <row r="30" spans="1:7" x14ac:dyDescent="0.2">
      <c r="A30" s="43">
        <v>37435</v>
      </c>
      <c r="B30" s="44">
        <v>-6.2454412126658726E-2</v>
      </c>
      <c r="C30" s="44">
        <v>-4.6565695018490338E-2</v>
      </c>
      <c r="D30" s="44">
        <v>-4.6565695018490338E-2</v>
      </c>
      <c r="E30" s="44">
        <v>-4.6092237282168408E-2</v>
      </c>
      <c r="F30" s="44">
        <v>1.6809672875310613E-2</v>
      </c>
      <c r="G30" s="44">
        <v>2.4790997104836808E-2</v>
      </c>
    </row>
    <row r="31" spans="1:7" x14ac:dyDescent="0.2">
      <c r="A31" s="43">
        <v>37468</v>
      </c>
      <c r="B31" s="44">
        <v>-0.11043423726631621</v>
      </c>
      <c r="C31" s="44">
        <v>-5.4572418611946991E-2</v>
      </c>
      <c r="D31" s="44">
        <v>-5.4572418611946991E-2</v>
      </c>
      <c r="E31" s="44">
        <v>-5.5479180314255694E-2</v>
      </c>
      <c r="F31" s="44">
        <v>-1.5964260999483625E-3</v>
      </c>
      <c r="G31" s="44">
        <v>-4.973727466424506E-2</v>
      </c>
    </row>
    <row r="32" spans="1:7" x14ac:dyDescent="0.2">
      <c r="A32" s="43">
        <v>37498</v>
      </c>
      <c r="B32" s="44">
        <v>8.868834658883655E-3</v>
      </c>
      <c r="C32" s="44">
        <v>-3.7235705470999407E-2</v>
      </c>
      <c r="D32" s="44">
        <v>-3.7235705470999407E-2</v>
      </c>
      <c r="E32" s="44">
        <v>-8.5083520562665133E-2</v>
      </c>
      <c r="F32" s="44">
        <v>5.8285340015119275E-3</v>
      </c>
      <c r="G32" s="44">
        <v>-4.471579111802116E-3</v>
      </c>
    </row>
    <row r="33" spans="1:7" x14ac:dyDescent="0.2">
      <c r="A33" s="43">
        <v>37529</v>
      </c>
      <c r="B33" s="44">
        <v>-4.818331900617303E-2</v>
      </c>
      <c r="C33" s="44">
        <v>-6.487096935210146E-2</v>
      </c>
      <c r="D33" s="44">
        <v>-6.487096935210146E-2</v>
      </c>
      <c r="E33" s="44">
        <v>-9.0967328635490063E-2</v>
      </c>
      <c r="F33" s="44">
        <v>2.4956699616963812E-2</v>
      </c>
      <c r="G33" s="44">
        <v>9.6714575554527112E-3</v>
      </c>
    </row>
    <row r="34" spans="1:7" x14ac:dyDescent="0.2">
      <c r="A34" s="43">
        <v>37560</v>
      </c>
      <c r="B34" s="44">
        <v>-2.1073220181808388E-2</v>
      </c>
      <c r="C34" s="44">
        <v>-3.0264060630235328E-2</v>
      </c>
      <c r="D34" s="44">
        <v>-3.0264060630235328E-2</v>
      </c>
      <c r="E34" s="44">
        <v>1.8322762508809112E-2</v>
      </c>
      <c r="F34" s="44">
        <v>-1.2800031178730303E-2</v>
      </c>
      <c r="G34" s="44">
        <v>-5.3420745447294533E-2</v>
      </c>
    </row>
    <row r="35" spans="1:7" x14ac:dyDescent="0.2">
      <c r="A35" s="43">
        <v>37589</v>
      </c>
      <c r="B35" s="44">
        <v>6.5610837556304327E-2</v>
      </c>
      <c r="C35" s="44">
        <v>5.4443863095649414E-2</v>
      </c>
      <c r="D35" s="44">
        <v>5.4443863095649414E-2</v>
      </c>
      <c r="E35" s="44">
        <v>2.7281005281369619E-2</v>
      </c>
      <c r="F35" s="44">
        <v>1.8756558146300013E-2</v>
      </c>
      <c r="G35" s="44">
        <v>3.443819352372756E-2</v>
      </c>
    </row>
    <row r="36" spans="1:7" x14ac:dyDescent="0.2">
      <c r="A36" s="43">
        <v>37621</v>
      </c>
      <c r="B36" s="44">
        <v>-9.266433178412397E-3</v>
      </c>
      <c r="C36" s="44">
        <v>-1.7911674888419059E-2</v>
      </c>
      <c r="D36" s="44">
        <v>-1.7911674888419059E-2</v>
      </c>
      <c r="E36" s="44">
        <v>-3.9620632444348023E-3</v>
      </c>
      <c r="F36" s="44">
        <v>1.9125850069370055E-2</v>
      </c>
      <c r="G36" s="44">
        <v>1.6599709314958654E-2</v>
      </c>
    </row>
    <row r="37" spans="1:7" x14ac:dyDescent="0.2">
      <c r="A37" s="43">
        <v>37652</v>
      </c>
      <c r="B37" s="44">
        <v>-3.3497585449769373E-3</v>
      </c>
      <c r="C37" s="44">
        <v>-1.4650481372959432E-2</v>
      </c>
      <c r="D37" s="44">
        <v>-1.4650481372959432E-2</v>
      </c>
      <c r="E37" s="44">
        <v>4.0151157298065803E-3</v>
      </c>
      <c r="F37" s="44">
        <v>1.2738495811483043E-2</v>
      </c>
      <c r="G37" s="44">
        <v>3.3842394189085434E-4</v>
      </c>
    </row>
    <row r="38" spans="1:7" x14ac:dyDescent="0.2">
      <c r="A38" s="43">
        <v>37680</v>
      </c>
      <c r="B38" s="44">
        <v>-6.3902501348539434E-2</v>
      </c>
      <c r="C38" s="44">
        <v>-4.9922118380062171E-2</v>
      </c>
      <c r="D38" s="44">
        <v>-4.9922118380062171E-2</v>
      </c>
      <c r="E38" s="44">
        <v>-3.6047245849274101E-2</v>
      </c>
      <c r="F38" s="44">
        <v>1.4119766935957482E-2</v>
      </c>
      <c r="G38" s="44">
        <v>-6.4909119398307057E-3</v>
      </c>
    </row>
    <row r="39" spans="1:7" x14ac:dyDescent="0.2">
      <c r="A39" s="43">
        <v>37711</v>
      </c>
      <c r="B39" s="44">
        <v>1.0047402781137008E-2</v>
      </c>
      <c r="C39" s="44">
        <v>-2.5759332341839171E-2</v>
      </c>
      <c r="D39" s="44">
        <v>-2.5759332341839171E-2</v>
      </c>
      <c r="E39" s="44">
        <v>-2.4467777670744408E-2</v>
      </c>
      <c r="F39" s="44">
        <v>9.0145771346178613E-3</v>
      </c>
      <c r="G39" s="44">
        <v>2.2575126974175897E-2</v>
      </c>
    </row>
    <row r="40" spans="1:7" x14ac:dyDescent="0.2">
      <c r="A40" s="43">
        <v>37741</v>
      </c>
      <c r="B40" s="44">
        <v>5.061880759327856E-2</v>
      </c>
      <c r="C40" s="44">
        <v>5.0390109930137018E-2</v>
      </c>
      <c r="D40" s="44">
        <v>5.0390109930137018E-2</v>
      </c>
      <c r="E40" s="44">
        <v>3.9774859287054244E-2</v>
      </c>
      <c r="F40" s="44">
        <v>7.1133731267364478E-3</v>
      </c>
      <c r="G40" s="44">
        <v>5.0180171698921895E-2</v>
      </c>
    </row>
    <row r="41" spans="1:7" x14ac:dyDescent="0.2">
      <c r="A41" s="43">
        <v>37771</v>
      </c>
      <c r="B41" s="44">
        <v>5.6658403446970609E-2</v>
      </c>
      <c r="C41" s="44">
        <v>7.5152927468686667E-2</v>
      </c>
      <c r="D41" s="44">
        <v>7.5152927468686667E-2</v>
      </c>
      <c r="E41" s="44">
        <v>-9.840009623481269E-2</v>
      </c>
      <c r="F41" s="44">
        <v>3.6965411521073369E-2</v>
      </c>
      <c r="G41" s="44">
        <v>6.205961969165464E-2</v>
      </c>
    </row>
    <row r="42" spans="1:7" x14ac:dyDescent="0.2">
      <c r="A42" s="43">
        <v>37802</v>
      </c>
      <c r="B42" s="44">
        <v>5.8915793289372048E-2</v>
      </c>
      <c r="C42" s="44">
        <v>6.6068041955335166E-2</v>
      </c>
      <c r="D42" s="44">
        <v>6.6068041955335166E-2</v>
      </c>
      <c r="E42" s="44">
        <v>-6.5777184789859888E-2</v>
      </c>
      <c r="F42" s="44">
        <v>1.8707623275011357E-2</v>
      </c>
      <c r="G42" s="44">
        <v>3.0221944462403193E-2</v>
      </c>
    </row>
    <row r="43" spans="1:7" x14ac:dyDescent="0.2">
      <c r="A43" s="43">
        <v>37833</v>
      </c>
      <c r="B43" s="44">
        <v>8.9731537410506577E-3</v>
      </c>
      <c r="C43" s="44">
        <v>5.052785109042876E-3</v>
      </c>
      <c r="D43" s="44">
        <v>5.052785109042876E-3</v>
      </c>
      <c r="E43" s="44">
        <v>0.19229570771987189</v>
      </c>
      <c r="F43" s="44">
        <v>-2.3936960052823107E-2</v>
      </c>
      <c r="G43" s="44">
        <v>2.4584250628466205E-2</v>
      </c>
    </row>
    <row r="44" spans="1:7" x14ac:dyDescent="0.2">
      <c r="A44" s="43">
        <v>37862</v>
      </c>
      <c r="B44" s="44">
        <v>-1.6468276644294106E-3</v>
      </c>
      <c r="C44" s="44">
        <v>1.4707830163145219E-2</v>
      </c>
      <c r="D44" s="44">
        <v>1.4707830163145219E-2</v>
      </c>
      <c r="E44" s="44">
        <v>0.11817102784402135</v>
      </c>
      <c r="F44" s="44">
        <v>-2.3342745648640036E-2</v>
      </c>
      <c r="G44" s="44">
        <v>7.8271570180642753E-3</v>
      </c>
    </row>
    <row r="45" spans="1:7" x14ac:dyDescent="0.2">
      <c r="A45" s="43">
        <v>37894</v>
      </c>
      <c r="B45" s="44">
        <v>3.4641467213624495E-2</v>
      </c>
      <c r="C45" s="44">
        <v>5.0049839209217552E-2</v>
      </c>
      <c r="D45" s="44">
        <v>5.0049839209217552E-2</v>
      </c>
      <c r="E45" s="44">
        <v>-3.8457418318157376E-2</v>
      </c>
      <c r="F45" s="44">
        <v>1.7474587230312033E-2</v>
      </c>
      <c r="G45" s="44">
        <v>2.7113479507401124E-2</v>
      </c>
    </row>
    <row r="46" spans="1:7" x14ac:dyDescent="0.2">
      <c r="A46" s="43">
        <v>37925</v>
      </c>
      <c r="B46" s="44">
        <v>2.0234254451527725E-2</v>
      </c>
      <c r="C46" s="44">
        <v>5.2542788232108069E-2</v>
      </c>
      <c r="D46" s="44">
        <v>5.2542788232108069E-2</v>
      </c>
      <c r="E46" s="44">
        <v>3.7828147788038485E-3</v>
      </c>
      <c r="F46" s="44">
        <v>8.3013708383886178E-3</v>
      </c>
      <c r="G46" s="44">
        <v>4.5413106880983933E-2</v>
      </c>
    </row>
    <row r="47" spans="1:7" x14ac:dyDescent="0.2">
      <c r="A47" s="43">
        <v>37953</v>
      </c>
      <c r="B47" s="44">
        <v>1.5067513438340648E-2</v>
      </c>
      <c r="C47" s="44">
        <v>9.4974928559874699E-3</v>
      </c>
      <c r="D47" s="44">
        <v>9.4974928559874699E-3</v>
      </c>
      <c r="E47" s="44">
        <v>2.2248119504187304E-3</v>
      </c>
      <c r="F47" s="44">
        <v>5.8192282646861281E-3</v>
      </c>
      <c r="G47" s="44">
        <v>2.0510600446334314E-2</v>
      </c>
    </row>
    <row r="48" spans="1:7" x14ac:dyDescent="0.2">
      <c r="A48" s="43">
        <v>37986</v>
      </c>
      <c r="B48" s="44">
        <v>2.7286006197768675E-2</v>
      </c>
      <c r="C48" s="44">
        <v>5.1105182621513895E-2</v>
      </c>
      <c r="D48" s="44">
        <v>5.1105182621513895E-2</v>
      </c>
      <c r="E48" s="44">
        <v>-7.5052854122623523E-3</v>
      </c>
      <c r="F48" s="44">
        <v>9.8172749574055758E-3</v>
      </c>
      <c r="G48" s="44">
        <v>4.2891326654420941E-2</v>
      </c>
    </row>
    <row r="49" spans="1:7" x14ac:dyDescent="0.2">
      <c r="A49" s="43">
        <v>38016</v>
      </c>
      <c r="B49" s="44">
        <v>4.8721225942805722E-2</v>
      </c>
      <c r="C49" s="44">
        <v>5.1191796008869098E-2</v>
      </c>
      <c r="D49" s="44">
        <v>5.1191796008869098E-2</v>
      </c>
      <c r="E49" s="44">
        <v>-2.7468313984450047E-2</v>
      </c>
      <c r="F49" s="44">
        <v>1.3637003233648635E-2</v>
      </c>
      <c r="G49" s="44">
        <v>3.078390292479968E-2</v>
      </c>
    </row>
    <row r="50" spans="1:7" x14ac:dyDescent="0.2">
      <c r="A50" s="43">
        <v>38044</v>
      </c>
      <c r="B50" s="44">
        <v>7.8914946967066652E-3</v>
      </c>
      <c r="C50" s="44">
        <v>1.15019203557713E-2</v>
      </c>
      <c r="D50" s="44">
        <v>1.15019203557713E-2</v>
      </c>
      <c r="E50" s="44">
        <v>-1.5971442882594954E-2</v>
      </c>
      <c r="F50" s="44">
        <v>6.2720225068175024E-3</v>
      </c>
      <c r="G50" s="44">
        <v>3.9735664037518416E-2</v>
      </c>
    </row>
    <row r="51" spans="1:7" x14ac:dyDescent="0.2">
      <c r="A51" s="43">
        <v>38077</v>
      </c>
      <c r="B51" s="44">
        <v>-1.459334010835639E-2</v>
      </c>
      <c r="C51" s="44">
        <v>-9.4813002379880856E-3</v>
      </c>
      <c r="D51" s="44">
        <v>-9.4813002379880856E-3</v>
      </c>
      <c r="E51" s="44">
        <v>-6.3093904078888166E-2</v>
      </c>
      <c r="F51" s="44">
        <v>1.5976744691930025E-2</v>
      </c>
      <c r="G51" s="44">
        <v>3.0730913298425585E-2</v>
      </c>
    </row>
    <row r="52" spans="1:7" x14ac:dyDescent="0.2">
      <c r="A52" s="43">
        <v>38107</v>
      </c>
      <c r="B52" s="44">
        <v>7.8072109026791521E-3</v>
      </c>
      <c r="C52" s="44">
        <v>1.5745821216945816E-2</v>
      </c>
      <c r="D52" s="44">
        <v>1.5745821216945816E-2</v>
      </c>
      <c r="E52" s="44">
        <v>0.13618041239902373</v>
      </c>
      <c r="F52" s="44">
        <v>-2.2388908912963214E-2</v>
      </c>
      <c r="G52" s="44">
        <v>-6.5776072596548912E-2</v>
      </c>
    </row>
    <row r="53" spans="1:7" x14ac:dyDescent="0.2">
      <c r="A53" s="43">
        <v>38138</v>
      </c>
      <c r="B53" s="44">
        <v>-3.0544704643567754E-2</v>
      </c>
      <c r="C53" s="44">
        <v>-4.4615959403922899E-2</v>
      </c>
      <c r="D53" s="44">
        <v>-4.4615959403922899E-2</v>
      </c>
      <c r="E53" s="44">
        <v>8.4616648411829323E-2</v>
      </c>
      <c r="F53" s="44">
        <v>-2.052998775381459E-2</v>
      </c>
      <c r="G53" s="44">
        <v>-3.5689355649677665E-2</v>
      </c>
    </row>
    <row r="54" spans="1:7" x14ac:dyDescent="0.2">
      <c r="A54" s="43">
        <v>38168</v>
      </c>
      <c r="B54" s="44">
        <v>2.7602617459386948E-2</v>
      </c>
      <c r="C54" s="44">
        <v>3.8487241046457177E-2</v>
      </c>
      <c r="D54" s="44">
        <v>3.8487241046457177E-2</v>
      </c>
      <c r="E54" s="44">
        <v>3.8828382588323839E-3</v>
      </c>
      <c r="F54" s="44">
        <v>1.8562305876078714E-3</v>
      </c>
      <c r="G54" s="44">
        <v>6.1331957489697254E-2</v>
      </c>
    </row>
    <row r="55" spans="1:7" x14ac:dyDescent="0.2">
      <c r="A55" s="43">
        <v>38198</v>
      </c>
      <c r="B55" s="44">
        <v>-2.5239285658891653E-2</v>
      </c>
      <c r="C55" s="44">
        <v>-8.3583583583583844E-3</v>
      </c>
      <c r="D55" s="44">
        <v>-8.3583583583583844E-3</v>
      </c>
      <c r="E55" s="44">
        <v>-4.979378332159743E-2</v>
      </c>
      <c r="F55" s="44">
        <v>1.6322479225761122E-2</v>
      </c>
      <c r="G55" s="44">
        <v>3.5893042892981654E-2</v>
      </c>
    </row>
    <row r="56" spans="1:7" x14ac:dyDescent="0.2">
      <c r="A56" s="43">
        <v>38230</v>
      </c>
      <c r="B56" s="44">
        <v>-1.8139734464521048E-2</v>
      </c>
      <c r="C56" s="44">
        <v>-2.1652450411345919E-2</v>
      </c>
      <c r="D56" s="44">
        <v>-2.1652450411345919E-2</v>
      </c>
      <c r="E56" s="44">
        <v>-4.8182973071815086E-2</v>
      </c>
      <c r="F56" s="44">
        <v>1.6045837867546896E-2</v>
      </c>
      <c r="G56" s="44">
        <v>2.2375011813628387E-2</v>
      </c>
    </row>
    <row r="57" spans="1:7" x14ac:dyDescent="0.2">
      <c r="A57" s="43">
        <v>38260</v>
      </c>
      <c r="B57" s="44">
        <v>3.0677062084122332E-2</v>
      </c>
      <c r="C57" s="44">
        <v>2.7496904663640104E-2</v>
      </c>
      <c r="D57" s="44">
        <v>2.7496904663640104E-2</v>
      </c>
      <c r="E57" s="44">
        <v>-3.6355087740585178E-2</v>
      </c>
      <c r="F57" s="44">
        <v>1.40526772232854E-2</v>
      </c>
      <c r="G57" s="44">
        <v>3.6065725312564995E-2</v>
      </c>
    </row>
    <row r="58" spans="1:7" x14ac:dyDescent="0.2">
      <c r="A58" s="43">
        <v>38289</v>
      </c>
      <c r="B58" s="44">
        <v>3.0417429349992777E-3</v>
      </c>
      <c r="C58" s="44">
        <v>2.9104115412294174E-2</v>
      </c>
      <c r="D58" s="44">
        <v>2.9104115412294174E-2</v>
      </c>
      <c r="E58" s="44">
        <v>-6.9598337950138997E-3</v>
      </c>
      <c r="F58" s="44">
        <v>6.9546177957782399E-3</v>
      </c>
      <c r="G58" s="44">
        <v>3.9330463758768822E-2</v>
      </c>
    </row>
    <row r="59" spans="1:7" x14ac:dyDescent="0.2">
      <c r="A59" s="43">
        <v>38321</v>
      </c>
      <c r="B59" s="44">
        <v>4.7840095046536031E-2</v>
      </c>
      <c r="C59" s="44">
        <v>6.031875101642549E-2</v>
      </c>
      <c r="D59" s="44">
        <v>6.031875101642549E-2</v>
      </c>
      <c r="E59" s="44">
        <v>2.3675860385648357E-2</v>
      </c>
      <c r="F59" s="44">
        <v>7.5975126955012487E-4</v>
      </c>
      <c r="G59" s="44">
        <v>5.3607909642165476E-2</v>
      </c>
    </row>
    <row r="60" spans="1:7" x14ac:dyDescent="0.2">
      <c r="A60" s="43">
        <v>38352</v>
      </c>
      <c r="B60" s="44">
        <v>2.988883292648143E-2</v>
      </c>
      <c r="C60" s="44">
        <v>3.6404266003012928E-2</v>
      </c>
      <c r="D60" s="44">
        <v>3.6404266003012928E-2</v>
      </c>
      <c r="E60" s="44">
        <v>8.8004508605364004E-3</v>
      </c>
      <c r="F60" s="44">
        <v>5.5951591708842535E-3</v>
      </c>
      <c r="G60" s="44">
        <v>4.7463268469650155E-2</v>
      </c>
    </row>
    <row r="61" spans="1:7" x14ac:dyDescent="0.2">
      <c r="A61" s="43">
        <v>38383</v>
      </c>
      <c r="B61" s="44">
        <v>-1.71949056928179E-2</v>
      </c>
      <c r="C61" s="44">
        <v>-1.5225233969925669E-2</v>
      </c>
      <c r="D61" s="44">
        <v>-1.5225233969925669E-2</v>
      </c>
      <c r="E61" s="44">
        <v>-2.2238934250104845E-3</v>
      </c>
      <c r="F61" s="44">
        <v>4.7488849274859354E-3</v>
      </c>
      <c r="G61" s="44">
        <v>-2.54658207939631E-2</v>
      </c>
    </row>
    <row r="62" spans="1:7" x14ac:dyDescent="0.2">
      <c r="A62" s="43">
        <v>38411</v>
      </c>
      <c r="B62" s="44">
        <v>1.7628587510720328E-2</v>
      </c>
      <c r="C62" s="44">
        <v>2.4956312284513161E-2</v>
      </c>
      <c r="D62" s="44">
        <v>2.4956312284513161E-2</v>
      </c>
      <c r="E62" s="44">
        <v>-1.332153076045574E-2</v>
      </c>
      <c r="F62" s="44">
        <v>7.7444509172073439E-3</v>
      </c>
      <c r="G62" s="44">
        <v>1.105582894676321E-2</v>
      </c>
    </row>
    <row r="63" spans="1:7" x14ac:dyDescent="0.2">
      <c r="A63" s="43">
        <v>38442</v>
      </c>
      <c r="B63" s="44">
        <v>-2.9491580156097929E-3</v>
      </c>
      <c r="C63" s="44">
        <v>1.5853114665814207E-2</v>
      </c>
      <c r="D63" s="44">
        <v>1.5853114665814207E-2</v>
      </c>
      <c r="E63" s="44">
        <v>7.9818273715164964E-2</v>
      </c>
      <c r="F63" s="44">
        <v>-1.5358817156321234E-2</v>
      </c>
      <c r="G63" s="44">
        <v>-1.0086391677764E-2</v>
      </c>
    </row>
    <row r="64" spans="1:7" x14ac:dyDescent="0.2">
      <c r="A64" s="43">
        <v>38471</v>
      </c>
      <c r="B64" s="44">
        <v>-2.5832633342865792E-2</v>
      </c>
      <c r="C64" s="44">
        <v>-2.7825932609531808E-2</v>
      </c>
      <c r="D64" s="44">
        <v>-2.7825932609531808E-2</v>
      </c>
      <c r="E64" s="44">
        <v>-3.4856469116196047E-2</v>
      </c>
      <c r="F64" s="44">
        <v>1.5087822129346072E-3</v>
      </c>
      <c r="G64" s="44">
        <v>-7.2351100173552918E-4</v>
      </c>
    </row>
    <row r="65" spans="1:7" x14ac:dyDescent="0.2">
      <c r="A65" s="43">
        <v>38503</v>
      </c>
      <c r="B65" s="44">
        <v>1.3010191477178475E-2</v>
      </c>
      <c r="C65" s="44">
        <v>-9.6457294105672647E-3</v>
      </c>
      <c r="D65" s="44">
        <v>-9.6457294105672647E-3</v>
      </c>
      <c r="E65" s="44">
        <v>-4.5304958315050388E-2</v>
      </c>
      <c r="F65" s="44">
        <v>8.6421738567892536E-3</v>
      </c>
      <c r="G65" s="44">
        <v>4.3244610361650282E-2</v>
      </c>
    </row>
    <row r="66" spans="1:7" x14ac:dyDescent="0.2">
      <c r="A66" s="43">
        <v>38533</v>
      </c>
      <c r="B66" s="44">
        <v>2.5613528187363701E-2</v>
      </c>
      <c r="C66" s="44">
        <v>8.3198416981471405E-3</v>
      </c>
      <c r="D66" s="44">
        <v>8.3198416981471405E-3</v>
      </c>
      <c r="E66" s="44">
        <v>-3.5254301024724904E-2</v>
      </c>
      <c r="F66" s="44">
        <v>1.4021960395042761E-2</v>
      </c>
      <c r="G66" s="44">
        <v>4.5594158439700855E-2</v>
      </c>
    </row>
    <row r="67" spans="1:7" x14ac:dyDescent="0.2">
      <c r="A67" s="43">
        <v>38562</v>
      </c>
      <c r="B67" s="44">
        <v>2.2041714926140731E-2</v>
      </c>
      <c r="C67" s="44">
        <v>1.1360522979095181E-2</v>
      </c>
      <c r="D67" s="44">
        <v>1.1360522979095181E-2</v>
      </c>
      <c r="E67" s="44">
        <v>4.4849931787175959E-2</v>
      </c>
      <c r="F67" s="44">
        <v>-3.1707073308311741E-3</v>
      </c>
      <c r="G67" s="44">
        <v>3.9170476005823192E-2</v>
      </c>
    </row>
    <row r="68" spans="1:7" x14ac:dyDescent="0.2">
      <c r="A68" s="43">
        <v>38595</v>
      </c>
      <c r="B68" s="44">
        <v>1.0565708236572886E-3</v>
      </c>
      <c r="C68" s="44">
        <v>4.5032992859079642E-2</v>
      </c>
      <c r="D68" s="44">
        <v>4.5032992859079642E-2</v>
      </c>
      <c r="E68" s="44">
        <v>2.0373116852704737E-2</v>
      </c>
      <c r="F68" s="44">
        <v>1.9374938237809756E-4</v>
      </c>
      <c r="G68" s="44">
        <v>-2.3269434054237663E-3</v>
      </c>
    </row>
    <row r="69" spans="1:7" x14ac:dyDescent="0.2">
      <c r="A69" s="43">
        <v>38625</v>
      </c>
      <c r="B69" s="44">
        <v>2.9489239941152415E-3</v>
      </c>
      <c r="C69" s="44">
        <v>3.2752445745906557E-2</v>
      </c>
      <c r="D69" s="44">
        <v>3.2752445745906557E-2</v>
      </c>
      <c r="E69" s="44">
        <v>-1.4911309280954278E-2</v>
      </c>
      <c r="F69" s="44">
        <v>4.3308603567756357E-3</v>
      </c>
      <c r="G69" s="44">
        <v>1.1030132024071878E-2</v>
      </c>
    </row>
    <row r="70" spans="1:7" x14ac:dyDescent="0.2">
      <c r="A70" s="43">
        <v>38656</v>
      </c>
      <c r="B70" s="44">
        <v>-2.8709604265862426E-2</v>
      </c>
      <c r="C70" s="44">
        <v>-1.7704642433935786E-2</v>
      </c>
      <c r="D70" s="44">
        <v>-1.7704642433935786E-2</v>
      </c>
      <c r="E70" s="44">
        <v>6.2979133590383332E-2</v>
      </c>
      <c r="F70" s="44">
        <v>-1.3254309714742726E-2</v>
      </c>
      <c r="G70" s="44">
        <v>-4.1262185336355617E-2</v>
      </c>
    </row>
    <row r="71" spans="1:7" x14ac:dyDescent="0.2">
      <c r="A71" s="43">
        <v>38686</v>
      </c>
      <c r="B71" s="44">
        <v>3.8828606740847899E-2</v>
      </c>
      <c r="C71" s="44">
        <v>1.8564518237678126E-2</v>
      </c>
      <c r="D71" s="44">
        <v>1.8564518237678126E-2</v>
      </c>
      <c r="E71" s="44">
        <v>1.6018819312198625E-2</v>
      </c>
      <c r="F71" s="44">
        <v>-3.2824409104371217E-3</v>
      </c>
      <c r="G71" s="44">
        <v>2.4405426394214318E-2</v>
      </c>
    </row>
    <row r="72" spans="1:7" x14ac:dyDescent="0.2">
      <c r="A72" s="43">
        <v>38716</v>
      </c>
      <c r="B72" s="44">
        <v>2.0882045992228739E-2</v>
      </c>
      <c r="C72" s="44">
        <v>4.2514089683900802E-2</v>
      </c>
      <c r="D72" s="44">
        <v>4.2514089683900802E-2</v>
      </c>
      <c r="E72" s="44">
        <v>-1.4962986297054505E-2</v>
      </c>
      <c r="F72" s="44">
        <v>7.5702394511398038E-3</v>
      </c>
      <c r="G72" s="44">
        <v>2.9695001261500299E-2</v>
      </c>
    </row>
    <row r="73" spans="1:7" x14ac:dyDescent="0.2">
      <c r="A73" s="43">
        <v>38748</v>
      </c>
      <c r="B73" s="44">
        <v>1.6507631485782485E-2</v>
      </c>
      <c r="C73" s="44">
        <v>2.9106436322325704E-2</v>
      </c>
      <c r="D73" s="44">
        <v>2.9106436322325704E-2</v>
      </c>
      <c r="E73" s="44">
        <v>-1.1448672849376304E-2</v>
      </c>
      <c r="F73" s="44">
        <v>7.360854326154782E-3</v>
      </c>
      <c r="G73" s="44">
        <v>4.3685023337676085E-2</v>
      </c>
    </row>
    <row r="74" spans="1:7" x14ac:dyDescent="0.2">
      <c r="A74" s="43">
        <v>38776</v>
      </c>
      <c r="B74" s="44">
        <v>8.7042296267911658E-4</v>
      </c>
      <c r="C74" s="44">
        <v>7.0841263799010694E-3</v>
      </c>
      <c r="D74" s="44">
        <v>7.0841263799010694E-3</v>
      </c>
      <c r="E74" s="44">
        <v>3.4634820747520841E-2</v>
      </c>
      <c r="F74" s="44">
        <v>-3.1871141072952265E-3</v>
      </c>
      <c r="G74" s="44">
        <v>2.6680245746066682E-2</v>
      </c>
    </row>
    <row r="75" spans="1:7" x14ac:dyDescent="0.2">
      <c r="A75" s="43">
        <v>38807</v>
      </c>
      <c r="B75" s="44">
        <v>1.3985765910396419E-2</v>
      </c>
      <c r="C75" s="44">
        <v>2.4995796974906583E-2</v>
      </c>
      <c r="D75" s="44">
        <v>2.4995796974906583E-2</v>
      </c>
      <c r="E75" s="44">
        <v>3.3917150398421518E-2</v>
      </c>
      <c r="F75" s="44">
        <v>-3.8059388830952094E-3</v>
      </c>
      <c r="G75" s="44">
        <v>4.1286079649250913E-2</v>
      </c>
    </row>
    <row r="76" spans="1:7" x14ac:dyDescent="0.2">
      <c r="A76" s="43">
        <v>38835</v>
      </c>
      <c r="B76" s="44">
        <v>9.5779610878250869E-3</v>
      </c>
      <c r="C76" s="44">
        <v>4.2950617283950464E-2</v>
      </c>
      <c r="D76" s="44">
        <v>4.2950617283950464E-2</v>
      </c>
      <c r="E76" s="44">
        <v>5.643907283164179E-2</v>
      </c>
      <c r="F76" s="44">
        <v>-9.9069118446653125E-3</v>
      </c>
      <c r="G76" s="44">
        <v>-1.2121386941214646E-2</v>
      </c>
    </row>
    <row r="77" spans="1:7" x14ac:dyDescent="0.2">
      <c r="A77" s="43">
        <v>38868</v>
      </c>
      <c r="B77" s="44">
        <v>-1.1700152743392126E-2</v>
      </c>
      <c r="C77" s="44">
        <v>1.6245795658430689E-2</v>
      </c>
      <c r="D77" s="44">
        <v>1.6245795658430689E-2</v>
      </c>
      <c r="E77" s="44">
        <v>2.3940097025943956E-2</v>
      </c>
      <c r="F77" s="44">
        <v>-3.9615209766590454E-4</v>
      </c>
      <c r="G77" s="44">
        <v>-4.7403087362467228E-3</v>
      </c>
    </row>
    <row r="78" spans="1:7" x14ac:dyDescent="0.2">
      <c r="A78" s="43">
        <v>38898</v>
      </c>
      <c r="B78" s="44">
        <v>-3.1917496839788319E-2</v>
      </c>
      <c r="C78" s="44">
        <v>-6.6265187820698984E-2</v>
      </c>
      <c r="D78" s="44">
        <v>-6.6265187820698984E-2</v>
      </c>
      <c r="E78" s="44">
        <v>-7.116171499733624E-4</v>
      </c>
      <c r="F78" s="44">
        <v>4.8253741215075944E-4</v>
      </c>
      <c r="G78" s="44">
        <v>-1.270506041366501E-3</v>
      </c>
    </row>
    <row r="79" spans="1:7" x14ac:dyDescent="0.2">
      <c r="A79" s="43">
        <v>38929</v>
      </c>
      <c r="B79" s="44">
        <v>2.8794683176818327E-3</v>
      </c>
      <c r="C79" s="44">
        <v>2.2167334720898869E-2</v>
      </c>
      <c r="D79" s="44">
        <v>2.2167334720898869E-2</v>
      </c>
      <c r="E79" s="44">
        <v>-3.6941427808438116E-3</v>
      </c>
      <c r="F79" s="44">
        <v>5.5017966093469893E-3</v>
      </c>
      <c r="G79" s="44">
        <v>4.4424815475946969E-2</v>
      </c>
    </row>
    <row r="80" spans="1:7" x14ac:dyDescent="0.2">
      <c r="A80" s="43">
        <v>38960</v>
      </c>
      <c r="B80" s="44">
        <v>1.8269630414999179E-2</v>
      </c>
      <c r="C80" s="44">
        <v>3.8362487650579716E-2</v>
      </c>
      <c r="D80" s="44">
        <v>3.8362487650579716E-2</v>
      </c>
      <c r="E80" s="44">
        <v>-4.1469928426450108E-2</v>
      </c>
      <c r="F80" s="44">
        <v>1.7448518859333149E-2</v>
      </c>
      <c r="G80" s="44">
        <v>3.4683950878792467E-2</v>
      </c>
    </row>
    <row r="81" spans="1:7" x14ac:dyDescent="0.2">
      <c r="A81" s="43">
        <v>38989</v>
      </c>
      <c r="B81" s="44">
        <v>2.4510242992668498E-2</v>
      </c>
      <c r="C81" s="44">
        <v>7.4469224877232489E-3</v>
      </c>
      <c r="D81" s="44">
        <v>7.4469224877232489E-3</v>
      </c>
      <c r="E81" s="44">
        <v>-3.230206847360919E-2</v>
      </c>
      <c r="F81" s="44">
        <v>1.4112301427750948E-2</v>
      </c>
      <c r="G81" s="44">
        <v>3.3820349337696412E-2</v>
      </c>
    </row>
    <row r="82" spans="1:7" x14ac:dyDescent="0.2">
      <c r="A82" s="43">
        <v>39021</v>
      </c>
      <c r="B82" s="44">
        <v>3.5418110941815996E-2</v>
      </c>
      <c r="C82" s="44">
        <v>3.0373831775700796E-2</v>
      </c>
      <c r="D82" s="44">
        <v>3.0373831775700796E-2</v>
      </c>
      <c r="E82" s="44">
        <v>2.1291839473658669E-3</v>
      </c>
      <c r="F82" s="44">
        <v>5.029449821954992E-3</v>
      </c>
      <c r="G82" s="44">
        <v>4.4163122828804732E-2</v>
      </c>
    </row>
    <row r="83" spans="1:7" x14ac:dyDescent="0.2">
      <c r="A83" s="43">
        <v>39051</v>
      </c>
      <c r="B83" s="44">
        <v>2.0527780739858385E-2</v>
      </c>
      <c r="C83" s="44">
        <v>2.8814935064935029E-2</v>
      </c>
      <c r="D83" s="44">
        <v>2.8814935064935029E-2</v>
      </c>
      <c r="E83" s="44">
        <v>-2.8295237136240291E-2</v>
      </c>
      <c r="F83" s="44">
        <v>1.5137269650244535E-2</v>
      </c>
      <c r="G83" s="44">
        <v>3.0386244307726424E-2</v>
      </c>
    </row>
    <row r="84" spans="1:7" x14ac:dyDescent="0.2">
      <c r="A84" s="43">
        <v>39080</v>
      </c>
      <c r="B84" s="44">
        <v>2.0584784299245668E-2</v>
      </c>
      <c r="C84" s="44">
        <v>3.5634451019066371E-2</v>
      </c>
      <c r="D84" s="44">
        <v>3.5634451019066371E-2</v>
      </c>
      <c r="E84" s="44">
        <v>-6.6891191709844309E-3</v>
      </c>
      <c r="F84" s="44">
        <v>6.6247127053038991E-3</v>
      </c>
      <c r="G84" s="44">
        <v>3.7827869026342879E-2</v>
      </c>
    </row>
    <row r="85" spans="1:7" x14ac:dyDescent="0.2">
      <c r="A85" s="43">
        <v>39113</v>
      </c>
      <c r="B85" s="44">
        <v>6.3174808122597329E-3</v>
      </c>
      <c r="C85" s="44">
        <v>-8.3191644401261564E-3</v>
      </c>
      <c r="D85" s="44">
        <v>-8.3191644401261564E-3</v>
      </c>
      <c r="E85" s="44">
        <v>4.2726215253326698E-2</v>
      </c>
      <c r="F85" s="44">
        <v>-4.7231949226526045E-3</v>
      </c>
      <c r="G85" s="44">
        <v>3.7830068064115874E-2</v>
      </c>
    </row>
    <row r="86" spans="1:7" x14ac:dyDescent="0.2">
      <c r="A86" s="43">
        <v>39141</v>
      </c>
      <c r="B86" s="44">
        <v>1.894520265082485E-2</v>
      </c>
      <c r="C86" s="44">
        <v>3.0676321107096997E-2</v>
      </c>
      <c r="D86" s="44">
        <v>3.0676321107096997E-2</v>
      </c>
      <c r="E86" s="44">
        <v>-7.7512440430740487E-3</v>
      </c>
      <c r="F86" s="44">
        <v>8.4347746600210802E-3</v>
      </c>
      <c r="G86" s="44">
        <v>7.5520651521287147E-2</v>
      </c>
    </row>
    <row r="87" spans="1:7" x14ac:dyDescent="0.2">
      <c r="A87" s="43">
        <v>39171</v>
      </c>
      <c r="B87" s="44">
        <v>-2.653563388443415E-2</v>
      </c>
      <c r="C87" s="44">
        <v>-1.3270062701279464E-2</v>
      </c>
      <c r="D87" s="44">
        <v>-1.3270062701279464E-2</v>
      </c>
      <c r="E87" s="44">
        <v>-3.3474159853297394E-2</v>
      </c>
      <c r="F87" s="44">
        <v>9.9637830166464346E-3</v>
      </c>
      <c r="G87" s="44">
        <v>-4.6278246323036704E-2</v>
      </c>
    </row>
    <row r="88" spans="1:7" x14ac:dyDescent="0.2">
      <c r="A88" s="43">
        <v>39202</v>
      </c>
      <c r="B88" s="44">
        <v>3.9965867302878197E-2</v>
      </c>
      <c r="C88" s="44">
        <v>5.7543616697615568E-2</v>
      </c>
      <c r="D88" s="44">
        <v>5.7543616697615568E-2</v>
      </c>
      <c r="E88" s="44">
        <v>2.8319154787985489E-2</v>
      </c>
      <c r="F88" s="44">
        <v>-3.3323158748110298E-3</v>
      </c>
      <c r="G88" s="44">
        <v>2.7937768434729889E-2</v>
      </c>
    </row>
    <row r="89" spans="1:7" x14ac:dyDescent="0.2">
      <c r="A89" s="43">
        <v>39233</v>
      </c>
      <c r="B89" s="44">
        <v>2.919026707883688E-2</v>
      </c>
      <c r="C89" s="44">
        <v>1.7943559865636921E-2</v>
      </c>
      <c r="D89" s="44">
        <v>1.7943559865636921E-2</v>
      </c>
      <c r="E89" s="44">
        <v>1.1196473203169126E-2</v>
      </c>
      <c r="F89" s="44">
        <v>1.7824679122180978E-3</v>
      </c>
      <c r="G89" s="44">
        <v>-2.0431807730259034E-2</v>
      </c>
    </row>
    <row r="90" spans="1:7" x14ac:dyDescent="0.2">
      <c r="A90" s="43">
        <v>39262</v>
      </c>
      <c r="B90" s="44">
        <v>2.4841799032428993E-3</v>
      </c>
      <c r="C90" s="44">
        <v>4.2719848083531365E-3</v>
      </c>
      <c r="D90" s="44">
        <v>4.2719848083531365E-3</v>
      </c>
      <c r="E90" s="44">
        <v>7.5108764057241303E-2</v>
      </c>
      <c r="F90" s="44">
        <v>-1.6067370657428501E-2</v>
      </c>
      <c r="G90" s="44">
        <v>-3.2542664390982391E-2</v>
      </c>
    </row>
    <row r="91" spans="1:7" x14ac:dyDescent="0.2">
      <c r="A91" s="43">
        <v>39294</v>
      </c>
      <c r="B91" s="44">
        <v>2.6143665818975483E-3</v>
      </c>
      <c r="C91" s="44">
        <v>1.9202670518660678E-2</v>
      </c>
      <c r="D91" s="44">
        <v>1.9202670518660678E-2</v>
      </c>
      <c r="E91" s="44">
        <v>-1.9316909294512741E-2</v>
      </c>
      <c r="F91" s="44">
        <v>5.1327393068595272E-3</v>
      </c>
      <c r="G91" s="44">
        <v>-3.2999305269240463E-2</v>
      </c>
    </row>
    <row r="92" spans="1:7" x14ac:dyDescent="0.2">
      <c r="A92" s="43">
        <v>39325</v>
      </c>
      <c r="B92" s="44">
        <v>-4.7145400712889252E-2</v>
      </c>
      <c r="C92" s="44">
        <v>-5.9297343616109888E-2</v>
      </c>
      <c r="D92" s="44">
        <v>-5.9297343616109888E-2</v>
      </c>
      <c r="E92" s="44">
        <v>-6.5844183246658097E-2</v>
      </c>
      <c r="F92" s="44">
        <v>6.1391431307509254E-3</v>
      </c>
      <c r="G92" s="44">
        <v>-5.0596343746005946E-2</v>
      </c>
    </row>
    <row r="93" spans="1:7" x14ac:dyDescent="0.2">
      <c r="A93" s="43">
        <v>39353</v>
      </c>
      <c r="B93" s="44">
        <v>2.923346641294983E-2</v>
      </c>
      <c r="C93" s="44">
        <v>3.1162324649298717E-2</v>
      </c>
      <c r="D93" s="44">
        <v>3.1162324649298717E-2</v>
      </c>
      <c r="E93" s="44">
        <v>-3.2772360588972725E-2</v>
      </c>
      <c r="F93" s="44">
        <v>8.8301340346602138E-3</v>
      </c>
      <c r="G93" s="44">
        <v>3.9277324823313906E-2</v>
      </c>
    </row>
    <row r="94" spans="1:7" x14ac:dyDescent="0.2">
      <c r="A94" s="43">
        <v>39386</v>
      </c>
      <c r="B94" s="44">
        <v>3.1030457706936E-2</v>
      </c>
      <c r="C94" s="44">
        <v>5.7262642607371773E-2</v>
      </c>
      <c r="D94" s="44">
        <v>5.7262642607371773E-2</v>
      </c>
      <c r="E94" s="44">
        <v>1.3597739706459621E-3</v>
      </c>
      <c r="F94" s="44">
        <v>1.2303948877627166E-2</v>
      </c>
      <c r="G94" s="44">
        <v>4.1854819261228172E-2</v>
      </c>
    </row>
    <row r="95" spans="1:7" x14ac:dyDescent="0.2">
      <c r="A95" s="43">
        <v>39416</v>
      </c>
      <c r="B95" s="44">
        <v>-5.1042082837418852E-2</v>
      </c>
      <c r="C95" s="44">
        <v>-2.3449590343588123E-2</v>
      </c>
      <c r="D95" s="44">
        <v>-2.3449590343588123E-2</v>
      </c>
      <c r="E95" s="44">
        <v>-8.3756650938660637E-2</v>
      </c>
      <c r="F95" s="44">
        <v>9.8140682971818282E-3</v>
      </c>
      <c r="G95" s="44">
        <v>-7.6681399931738434E-2</v>
      </c>
    </row>
    <row r="96" spans="1:7" x14ac:dyDescent="0.2">
      <c r="A96" s="43">
        <v>39447</v>
      </c>
      <c r="B96" s="44">
        <v>9.9284045285976015E-3</v>
      </c>
      <c r="C96" s="44">
        <v>-1.3481855109781999E-2</v>
      </c>
      <c r="D96" s="44">
        <v>-1.3481855109781999E-2</v>
      </c>
      <c r="E96" s="44">
        <v>-1.2293600096420429E-2</v>
      </c>
      <c r="F96" s="44">
        <v>-6.6755816941560658E-3</v>
      </c>
      <c r="G96" s="44">
        <v>-2.9898939753237406E-2</v>
      </c>
    </row>
    <row r="97" spans="1:7" x14ac:dyDescent="0.2">
      <c r="A97" s="43">
        <v>39478</v>
      </c>
      <c r="B97" s="44">
        <v>-7.0759554657553569E-2</v>
      </c>
      <c r="C97" s="44">
        <v>-8.0955842267854142E-2</v>
      </c>
      <c r="D97" s="44">
        <v>-8.0955842267854142E-2</v>
      </c>
      <c r="E97" s="44">
        <v>-8.6202388215810971E-2</v>
      </c>
      <c r="F97" s="44">
        <v>1.7250436192710918E-2</v>
      </c>
      <c r="G97" s="44">
        <v>-8.0285393579186404E-2</v>
      </c>
    </row>
    <row r="98" spans="1:7" x14ac:dyDescent="0.2">
      <c r="A98" s="43">
        <v>39507</v>
      </c>
      <c r="B98" s="44">
        <v>-1.2349290634739484E-2</v>
      </c>
      <c r="C98" s="44">
        <v>-3.3811171527434077E-2</v>
      </c>
      <c r="D98" s="44">
        <v>-3.3811171527434077E-2</v>
      </c>
      <c r="E98" s="44">
        <v>-1.8122853872569197E-3</v>
      </c>
      <c r="F98" s="44">
        <v>-4.1598799595941689E-3</v>
      </c>
      <c r="G98" s="44">
        <v>2.1359839422858431E-2</v>
      </c>
    </row>
    <row r="99" spans="1:7" x14ac:dyDescent="0.2">
      <c r="A99" s="43">
        <v>39538</v>
      </c>
      <c r="B99" s="44">
        <v>-3.0822058674398092E-2</v>
      </c>
      <c r="C99" s="44">
        <v>-7.0943756608343976E-3</v>
      </c>
      <c r="D99" s="44">
        <v>-7.0943756608343976E-3</v>
      </c>
      <c r="E99" s="44">
        <v>-6.0869565217391196E-2</v>
      </c>
      <c r="F99" s="44">
        <v>-6.7406358916439462E-3</v>
      </c>
      <c r="G99" s="44">
        <v>-6.4927143754612837E-3</v>
      </c>
    </row>
    <row r="100" spans="1:7" x14ac:dyDescent="0.2">
      <c r="A100" s="43">
        <v>39568</v>
      </c>
      <c r="B100" s="44">
        <v>4.2380452125447179E-2</v>
      </c>
      <c r="C100" s="44">
        <v>5.7144909297016711E-2</v>
      </c>
      <c r="D100" s="44">
        <v>5.7144909297016711E-2</v>
      </c>
      <c r="E100" s="44">
        <v>4.700854700854689E-2</v>
      </c>
      <c r="F100" s="44">
        <v>2.1056747217108132E-3</v>
      </c>
      <c r="G100" s="44">
        <v>6.440211332514964E-2</v>
      </c>
    </row>
    <row r="101" spans="1:7" x14ac:dyDescent="0.2">
      <c r="A101" s="43">
        <v>39598</v>
      </c>
      <c r="B101" s="44">
        <v>2.7482861832778375E-2</v>
      </c>
      <c r="C101" s="44">
        <v>2.9342431761786702E-2</v>
      </c>
      <c r="D101" s="44">
        <v>2.9342431761786702E-2</v>
      </c>
      <c r="E101" s="44">
        <v>5.578231292517033E-2</v>
      </c>
      <c r="F101" s="44">
        <v>4.8746089202143439E-3</v>
      </c>
      <c r="G101" s="44">
        <v>4.1277837421200463E-3</v>
      </c>
    </row>
    <row r="102" spans="1:7" x14ac:dyDescent="0.2">
      <c r="A102" s="43">
        <v>39629</v>
      </c>
      <c r="B102" s="44">
        <v>-3.7126317609049088E-2</v>
      </c>
      <c r="C102" s="44">
        <v>-5.5734919773972665E-2</v>
      </c>
      <c r="D102" s="44">
        <v>-5.5734919773972665E-2</v>
      </c>
      <c r="E102" s="44">
        <v>5.6578301423661763E-2</v>
      </c>
      <c r="F102" s="44">
        <v>-1.1284004042661387E-2</v>
      </c>
      <c r="G102" s="44">
        <v>-6.688339844620686E-2</v>
      </c>
    </row>
    <row r="103" spans="1:7" x14ac:dyDescent="0.2">
      <c r="A103" s="43">
        <v>39660</v>
      </c>
      <c r="B103" s="44">
        <v>-6.3948085679896391E-2</v>
      </c>
      <c r="C103" s="44">
        <v>-6.3269648941241916E-2</v>
      </c>
      <c r="D103" s="44">
        <v>-6.3269648941241916E-2</v>
      </c>
      <c r="E103" s="44">
        <v>-2.239199991552154E-2</v>
      </c>
      <c r="F103" s="44">
        <v>-7.6030154477926149E-3</v>
      </c>
      <c r="G103" s="44">
        <v>-7.4192499842427373E-2</v>
      </c>
    </row>
    <row r="104" spans="1:7" x14ac:dyDescent="0.2">
      <c r="A104" s="43">
        <v>39689</v>
      </c>
      <c r="B104" s="44">
        <v>2.0160777858492664E-2</v>
      </c>
      <c r="C104" s="44">
        <v>-4.0024951586474226E-2</v>
      </c>
      <c r="D104" s="44">
        <v>-4.0024951586474226E-2</v>
      </c>
      <c r="E104" s="44">
        <v>-3.0444433642800351E-2</v>
      </c>
      <c r="F104" s="44">
        <v>3.002281103421353E-3</v>
      </c>
      <c r="G104" s="44">
        <v>1.5971691323724828E-2</v>
      </c>
    </row>
    <row r="105" spans="1:7" x14ac:dyDescent="0.2">
      <c r="A105" s="43">
        <v>39721</v>
      </c>
      <c r="B105" s="44">
        <v>-5.1089890299106745E-2</v>
      </c>
      <c r="C105" s="44">
        <v>-7.4731815140023874E-2</v>
      </c>
      <c r="D105" s="44">
        <v>-7.4731815140023874E-2</v>
      </c>
      <c r="E105" s="44">
        <v>-5.1348039215686592E-2</v>
      </c>
      <c r="F105" s="44">
        <v>-2.1686365090460968E-2</v>
      </c>
      <c r="G105" s="44">
        <v>-1.3215210019038366E-2</v>
      </c>
    </row>
    <row r="106" spans="1:7" x14ac:dyDescent="0.2">
      <c r="A106" s="43">
        <v>39752</v>
      </c>
      <c r="B106" s="44">
        <v>-0.21481564891179944</v>
      </c>
      <c r="C106" s="44">
        <v>-0.22738665185874418</v>
      </c>
      <c r="D106" s="44">
        <v>-0.22738665185874418</v>
      </c>
      <c r="E106" s="44">
        <v>3.4697185000763672E-2</v>
      </c>
      <c r="F106" s="44">
        <v>-9.2372921830592772E-2</v>
      </c>
      <c r="G106" s="44">
        <v>-0.27380900690175564</v>
      </c>
    </row>
    <row r="107" spans="1:7" x14ac:dyDescent="0.2">
      <c r="A107" s="43">
        <v>39780</v>
      </c>
      <c r="B107" s="44">
        <v>-9.5274790397551198E-2</v>
      </c>
      <c r="C107" s="44">
        <v>-8.9228395061728652E-2</v>
      </c>
      <c r="D107" s="44">
        <v>-8.9228395061728652E-2</v>
      </c>
      <c r="E107" s="44">
        <v>-7.5358519048186468E-2</v>
      </c>
      <c r="F107" s="44">
        <v>2.1786707113290358E-3</v>
      </c>
      <c r="G107" s="44">
        <v>-0.20819624970033074</v>
      </c>
    </row>
    <row r="108" spans="1:7" x14ac:dyDescent="0.2">
      <c r="A108" s="43">
        <v>39813</v>
      </c>
      <c r="B108" s="44">
        <v>-4.6836329155637213E-3</v>
      </c>
      <c r="C108" s="44">
        <v>8.9750975582415498E-3</v>
      </c>
      <c r="D108" s="44">
        <v>8.9750975582415498E-3</v>
      </c>
      <c r="E108" s="44">
        <v>-0.31483072692902542</v>
      </c>
      <c r="F108" s="44">
        <v>5.0231225211322686E-2</v>
      </c>
      <c r="G108" s="44">
        <v>1.2333860682426243E-2</v>
      </c>
    </row>
    <row r="109" spans="1:7" x14ac:dyDescent="0.2">
      <c r="A109" s="43">
        <v>39843</v>
      </c>
      <c r="B109" s="44">
        <v>-6.4425233678569718E-3</v>
      </c>
      <c r="C109" s="44">
        <v>-3.5521859425130045E-2</v>
      </c>
      <c r="D109" s="44">
        <v>-3.5521859425130045E-2</v>
      </c>
      <c r="E109" s="44">
        <v>4.1854778028592152E-2</v>
      </c>
      <c r="F109" s="44">
        <v>3.5407630443763459E-2</v>
      </c>
      <c r="G109" s="44">
        <v>-1.4753526279914567E-2</v>
      </c>
    </row>
    <row r="110" spans="1:7" x14ac:dyDescent="0.2">
      <c r="A110" s="43">
        <v>39871</v>
      </c>
      <c r="B110" s="44">
        <v>-6.8833161812102001E-2</v>
      </c>
      <c r="C110" s="44">
        <v>-8.8960457040439048E-2</v>
      </c>
      <c r="D110" s="44">
        <v>-8.8960457040439048E-2</v>
      </c>
      <c r="E110" s="44">
        <v>0.14001986097318828</v>
      </c>
      <c r="F110" s="44">
        <v>-3.6772561178916889E-3</v>
      </c>
      <c r="G110" s="44">
        <v>-0.1460273481158498</v>
      </c>
    </row>
    <row r="111" spans="1:7" x14ac:dyDescent="0.2">
      <c r="A111" s="43">
        <v>39903</v>
      </c>
      <c r="B111" s="44">
        <v>-6.0639735809222897E-2</v>
      </c>
      <c r="C111" s="44">
        <v>-5.3283904166435997E-2</v>
      </c>
      <c r="D111" s="44">
        <v>-5.3283904166435997E-2</v>
      </c>
      <c r="E111" s="44">
        <v>-1.7579980994615239E-2</v>
      </c>
      <c r="F111" s="44">
        <v>-2.7074705735146049E-2</v>
      </c>
      <c r="G111" s="44">
        <v>-9.2227560011349505E-2</v>
      </c>
    </row>
    <row r="112" spans="1:7" x14ac:dyDescent="0.2">
      <c r="A112" s="43">
        <v>39933</v>
      </c>
      <c r="B112" s="44">
        <v>0.12739016549327362</v>
      </c>
      <c r="C112" s="44">
        <v>0.13364504188583648</v>
      </c>
      <c r="D112" s="44">
        <v>0.13364504188583648</v>
      </c>
      <c r="E112" s="44">
        <v>3.8161258377282757E-2</v>
      </c>
      <c r="F112" s="44">
        <v>1.9810056977057133E-2</v>
      </c>
      <c r="G112" s="44">
        <v>0.19527250720871461</v>
      </c>
    </row>
    <row r="113" spans="1:7" x14ac:dyDescent="0.2">
      <c r="A113" s="43">
        <v>39962</v>
      </c>
      <c r="B113" s="44">
        <v>6.5537639483832816E-2</v>
      </c>
      <c r="C113" s="44">
        <v>0.12035286704473841</v>
      </c>
      <c r="D113" s="44">
        <v>0.12035286704473841</v>
      </c>
      <c r="E113" s="44">
        <v>0.12498779892630575</v>
      </c>
      <c r="F113" s="44">
        <v>3.7421536238595024E-2</v>
      </c>
      <c r="G113" s="44">
        <v>7.6548664282906312E-2</v>
      </c>
    </row>
    <row r="114" spans="1:7" x14ac:dyDescent="0.2">
      <c r="A114" s="43">
        <v>39994</v>
      </c>
      <c r="B114" s="44">
        <v>2.8284479108343884E-2</v>
      </c>
      <c r="C114" s="44">
        <v>4.3869516310461064E-2</v>
      </c>
      <c r="D114" s="44">
        <v>4.3869516310461064E-2</v>
      </c>
      <c r="E114" s="44">
        <v>0.13022113022112997</v>
      </c>
      <c r="F114" s="44">
        <v>3.1786085817701329E-2</v>
      </c>
      <c r="G114" s="44">
        <v>5.151438743150908E-2</v>
      </c>
    </row>
    <row r="115" spans="1:7" x14ac:dyDescent="0.2">
      <c r="A115" s="43">
        <v>40025</v>
      </c>
      <c r="B115" s="44">
        <v>1.0663635584286159E-2</v>
      </c>
      <c r="C115" s="44">
        <v>1.34464017991008E-2</v>
      </c>
      <c r="D115" s="44">
        <v>1.34464017991008E-2</v>
      </c>
      <c r="E115" s="44">
        <v>-4.2867611138251008E-2</v>
      </c>
      <c r="F115" s="44">
        <v>3.0545638748084695E-2</v>
      </c>
      <c r="G115" s="44">
        <v>1.1977234960279783E-2</v>
      </c>
    </row>
    <row r="116" spans="1:7" x14ac:dyDescent="0.2">
      <c r="A116" s="43">
        <v>40056</v>
      </c>
      <c r="B116" s="44">
        <v>8.2279786523387882E-2</v>
      </c>
      <c r="C116" s="44">
        <v>9.9997578431307674E-2</v>
      </c>
      <c r="D116" s="44">
        <v>9.9997578431307674E-2</v>
      </c>
      <c r="E116" s="44">
        <v>6.9815344793014364E-3</v>
      </c>
      <c r="F116" s="44">
        <v>3.2271971426210036E-2</v>
      </c>
      <c r="G116" s="44">
        <v>0.17801767121005235</v>
      </c>
    </row>
    <row r="117" spans="1:7" x14ac:dyDescent="0.2">
      <c r="A117" s="43">
        <v>40086</v>
      </c>
      <c r="B117" s="44">
        <v>3.7156904928788495E-2</v>
      </c>
      <c r="C117" s="44">
        <v>5.0681033580918508E-2</v>
      </c>
      <c r="D117" s="44">
        <v>5.0681033580918508E-2</v>
      </c>
      <c r="E117" s="44">
        <v>-5.1639453073144818E-2</v>
      </c>
      <c r="F117" s="44">
        <v>2.380333773075544E-2</v>
      </c>
      <c r="G117" s="44">
        <v>7.9719804375077752E-2</v>
      </c>
    </row>
    <row r="118" spans="1:7" x14ac:dyDescent="0.2">
      <c r="A118" s="43">
        <v>40116</v>
      </c>
      <c r="B118" s="44">
        <v>2.0641123004755485E-2</v>
      </c>
      <c r="C118" s="44">
        <v>2.0365491573621154E-2</v>
      </c>
      <c r="D118" s="44">
        <v>2.0365491573621154E-2</v>
      </c>
      <c r="E118" s="44">
        <v>-4.1993281075027849E-3</v>
      </c>
      <c r="F118" s="44">
        <v>9.7455571399186567E-3</v>
      </c>
      <c r="G118" s="44">
        <v>1.9287294014724385E-2</v>
      </c>
    </row>
    <row r="119" spans="1:7" x14ac:dyDescent="0.2">
      <c r="A119" s="43">
        <v>40147</v>
      </c>
      <c r="B119" s="44">
        <v>1.3408011533520859E-2</v>
      </c>
      <c r="C119" s="44">
        <v>8.7197501951598328E-3</v>
      </c>
      <c r="D119" s="44">
        <v>8.7197501951598328E-3</v>
      </c>
      <c r="E119" s="44">
        <v>4.4315878253404651E-3</v>
      </c>
      <c r="F119" s="44">
        <v>9.3315111957586808E-3</v>
      </c>
      <c r="G119" s="44">
        <v>8.9659446508671154E-3</v>
      </c>
    </row>
    <row r="120" spans="1:7" x14ac:dyDescent="0.2">
      <c r="A120" s="43">
        <v>40178</v>
      </c>
      <c r="B120" s="44">
        <v>2.4344418734502025E-2</v>
      </c>
      <c r="C120" s="44">
        <v>-4.4507200728398748E-3</v>
      </c>
      <c r="D120" s="44">
        <v>-4.4507200728398748E-3</v>
      </c>
      <c r="E120" s="44">
        <v>5.5065738592420622E-2</v>
      </c>
      <c r="F120" s="44">
        <v>5.3696600775121747E-3</v>
      </c>
      <c r="G120" s="44">
        <v>2.4529719769626417E-2</v>
      </c>
    </row>
    <row r="121" spans="1:7" x14ac:dyDescent="0.2">
      <c r="A121" s="43">
        <v>40207</v>
      </c>
      <c r="B121" s="44">
        <v>1.5562727148717346E-2</v>
      </c>
      <c r="C121" s="44">
        <v>-4.507795232704467E-3</v>
      </c>
      <c r="D121" s="44">
        <v>-4.507795232704467E-3</v>
      </c>
      <c r="E121" s="44">
        <v>3.9876850901627785E-2</v>
      </c>
      <c r="F121" s="44">
        <v>9.120598931250546E-3</v>
      </c>
      <c r="G121" s="44">
        <v>1.4096250360292415E-2</v>
      </c>
    </row>
    <row r="122" spans="1:7" x14ac:dyDescent="0.2">
      <c r="A122" s="43">
        <v>40235</v>
      </c>
      <c r="B122" s="44">
        <v>-2.9864473379955656E-2</v>
      </c>
      <c r="C122" s="44">
        <v>-6.3550077306304908E-2</v>
      </c>
      <c r="D122" s="44">
        <v>-6.3550077306304908E-2</v>
      </c>
      <c r="E122" s="44">
        <v>-1.1278725504018317E-2</v>
      </c>
      <c r="F122" s="44">
        <v>-9.2064016702612245E-4</v>
      </c>
      <c r="G122" s="44">
        <v>-3.3627461983053782E-2</v>
      </c>
    </row>
    <row r="123" spans="1:7" x14ac:dyDescent="0.2">
      <c r="A123" s="43">
        <v>40268</v>
      </c>
      <c r="B123" s="44">
        <v>6.2575065598648061E-2</v>
      </c>
      <c r="C123" s="44">
        <v>5.192852865679308E-2</v>
      </c>
      <c r="D123" s="44">
        <v>5.192852865679308E-2</v>
      </c>
      <c r="E123" s="44">
        <v>9.8450703352159306E-3</v>
      </c>
      <c r="F123" s="44">
        <v>1.0911585334357704E-2</v>
      </c>
      <c r="G123" s="44">
        <v>7.8842086906534409E-2</v>
      </c>
    </row>
    <row r="124" spans="1:7" x14ac:dyDescent="0.2">
      <c r="A124" s="43">
        <v>40298</v>
      </c>
      <c r="B124" s="44">
        <v>4.2806750757888749E-2</v>
      </c>
      <c r="C124" s="44">
        <v>2.4438083313127811E-2</v>
      </c>
      <c r="D124" s="44">
        <v>2.4438083313127811E-2</v>
      </c>
      <c r="E124" s="44">
        <v>3.2040338059234723E-2</v>
      </c>
      <c r="F124" s="44">
        <v>7.593774437737612E-3</v>
      </c>
      <c r="G124" s="44">
        <v>4.7746291499055522E-2</v>
      </c>
    </row>
    <row r="125" spans="1:7" x14ac:dyDescent="0.2">
      <c r="A125" s="43">
        <v>40329</v>
      </c>
      <c r="B125" s="44">
        <v>-5.9797568510964114E-2</v>
      </c>
      <c r="C125" s="44">
        <v>-0.11512450283980999</v>
      </c>
      <c r="D125" s="44">
        <v>-0.11512450283980999</v>
      </c>
      <c r="E125" s="44">
        <v>-0.11095356256646589</v>
      </c>
      <c r="F125" s="44">
        <v>1.1216119699770889E-2</v>
      </c>
      <c r="G125" s="44">
        <v>-4.5556910132818804E-2</v>
      </c>
    </row>
    <row r="126" spans="1:7" x14ac:dyDescent="0.2">
      <c r="A126" s="43">
        <v>40359</v>
      </c>
      <c r="B126" s="44">
        <v>-3.825639827005179E-2</v>
      </c>
      <c r="C126" s="44">
        <v>-1.7587621113015518E-2</v>
      </c>
      <c r="D126" s="44">
        <v>-1.7587621113015518E-2</v>
      </c>
      <c r="E126" s="44">
        <v>-6.3131313131312858E-2</v>
      </c>
      <c r="F126" s="44">
        <v>1.4198992220903093E-3</v>
      </c>
      <c r="G126" s="44">
        <v>-1.5643921773663111E-2</v>
      </c>
    </row>
    <row r="127" spans="1:7" x14ac:dyDescent="0.2">
      <c r="A127" s="43">
        <v>40389</v>
      </c>
      <c r="B127" s="44">
        <v>-6.9995266097326149E-3</v>
      </c>
      <c r="C127" s="44">
        <v>4.0142062713210913E-2</v>
      </c>
      <c r="D127" s="44">
        <v>4.0142062713210913E-2</v>
      </c>
      <c r="E127" s="44">
        <v>-6.0130109640678608E-2</v>
      </c>
      <c r="F127" s="44">
        <v>2.1848635112555213E-2</v>
      </c>
      <c r="G127" s="44">
        <v>1.5648270861409453E-2</v>
      </c>
    </row>
    <row r="128" spans="1:7" x14ac:dyDescent="0.2">
      <c r="A128" s="43">
        <v>40421</v>
      </c>
      <c r="B128" s="44">
        <v>5.8463108359842735E-3</v>
      </c>
      <c r="C128" s="44">
        <v>2.7855153203342743E-2</v>
      </c>
      <c r="D128" s="44">
        <v>2.7855153203342743E-2</v>
      </c>
      <c r="E128" s="44">
        <v>-0.10386838019665345</v>
      </c>
      <c r="F128" s="44">
        <v>2.4967277050689008E-2</v>
      </c>
      <c r="G128" s="44">
        <v>4.6665663380292058E-2</v>
      </c>
    </row>
    <row r="129" spans="1:7" x14ac:dyDescent="0.2">
      <c r="A129" s="43">
        <v>40451</v>
      </c>
      <c r="B129" s="44">
        <v>3.4336041683516796E-2</v>
      </c>
      <c r="C129" s="44">
        <v>4.2442521199405545E-2</v>
      </c>
      <c r="D129" s="44">
        <v>4.2442521199405545E-2</v>
      </c>
      <c r="E129" s="44">
        <v>-1.8904850132743067E-2</v>
      </c>
      <c r="F129" s="44">
        <v>5.0929249940425475E-3</v>
      </c>
      <c r="G129" s="44">
        <v>5.3434753104928519E-2</v>
      </c>
    </row>
    <row r="130" spans="1:7" x14ac:dyDescent="0.2">
      <c r="A130" s="43">
        <v>40480</v>
      </c>
      <c r="B130" s="44">
        <v>4.7324424021192281E-2</v>
      </c>
      <c r="C130" s="44">
        <v>5.978687336396217E-2</v>
      </c>
      <c r="D130" s="44">
        <v>5.978687336396217E-2</v>
      </c>
      <c r="E130" s="44">
        <v>-8.6330935251798427E-2</v>
      </c>
      <c r="F130" s="44">
        <v>1.1996200499239025E-2</v>
      </c>
      <c r="G130" s="44">
        <v>5.0906060778276203E-2</v>
      </c>
    </row>
    <row r="131" spans="1:7" x14ac:dyDescent="0.2">
      <c r="A131" s="43">
        <v>40512</v>
      </c>
      <c r="B131" s="44">
        <v>2.6873083263855978E-2</v>
      </c>
      <c r="C131" s="44">
        <v>5.4260586466507747E-3</v>
      </c>
      <c r="D131" s="44">
        <v>5.4260586466507747E-3</v>
      </c>
      <c r="E131" s="44">
        <v>0.14218503937007876</v>
      </c>
      <c r="F131" s="44">
        <v>-6.7999147951740488E-3</v>
      </c>
      <c r="G131" s="44">
        <v>-5.1827633822183377E-3</v>
      </c>
    </row>
    <row r="132" spans="1:7" x14ac:dyDescent="0.2">
      <c r="A132" s="43">
        <v>40543</v>
      </c>
      <c r="B132" s="44">
        <v>4.0050571300988227E-2</v>
      </c>
      <c r="C132" s="44">
        <v>1.2010758354492799E-3</v>
      </c>
      <c r="D132" s="44">
        <v>1.2010758354492799E-3</v>
      </c>
      <c r="E132" s="44">
        <v>0.19106373178034389</v>
      </c>
      <c r="F132" s="44">
        <v>-1.8276535991548104E-2</v>
      </c>
      <c r="G132" s="44">
        <v>6.7381862303427667E-3</v>
      </c>
    </row>
    <row r="133" spans="1:7" x14ac:dyDescent="0.2">
      <c r="A133" s="43">
        <v>40574</v>
      </c>
      <c r="B133" s="44">
        <v>3.2045808782746571E-2</v>
      </c>
      <c r="C133" s="44">
        <v>1.4945065962021501E-2</v>
      </c>
      <c r="D133" s="44">
        <v>1.4945065962021501E-2</v>
      </c>
      <c r="E133" s="44">
        <v>3.1325966850829015E-2</v>
      </c>
      <c r="F133" s="44">
        <v>7.0277371811690373E-3</v>
      </c>
      <c r="G133" s="44">
        <v>2.913234418902565E-2</v>
      </c>
    </row>
    <row r="134" spans="1:7" x14ac:dyDescent="0.2">
      <c r="A134" s="43">
        <v>40602</v>
      </c>
      <c r="B134" s="44">
        <v>3.1078820080035856E-2</v>
      </c>
      <c r="C134" s="44">
        <v>3.4664692279605475E-2</v>
      </c>
      <c r="D134" s="44">
        <v>3.4664692279605475E-2</v>
      </c>
      <c r="E134" s="44">
        <v>5.3717085879105141E-2</v>
      </c>
      <c r="F134" s="44">
        <v>-1.7956284011487196E-3</v>
      </c>
      <c r="G134" s="44">
        <v>3.4866025288089159E-2</v>
      </c>
    </row>
    <row r="135" spans="1:7" x14ac:dyDescent="0.2">
      <c r="A135" s="43">
        <v>40633</v>
      </c>
      <c r="B135" s="44">
        <v>-1.1154068965097857E-2</v>
      </c>
      <c r="C135" s="44">
        <v>-2.4607668169702796E-2</v>
      </c>
      <c r="D135" s="44">
        <v>-2.4607668169702796E-2</v>
      </c>
      <c r="E135" s="44">
        <v>-4.5289055251623585E-2</v>
      </c>
      <c r="F135" s="44">
        <v>1.1773743640199091E-2</v>
      </c>
      <c r="G135" s="44">
        <v>-2.8241989255304019E-3</v>
      </c>
    </row>
    <row r="136" spans="1:7" x14ac:dyDescent="0.2">
      <c r="A136" s="43">
        <v>40662</v>
      </c>
      <c r="B136" s="44">
        <v>2.3684924217562898E-2</v>
      </c>
      <c r="C136" s="44">
        <v>3.1963925228744687E-2</v>
      </c>
      <c r="D136" s="44">
        <v>3.1963925228744687E-2</v>
      </c>
      <c r="E136" s="44">
        <v>1.190627785559664E-2</v>
      </c>
      <c r="F136" s="44">
        <v>5.1394647314019545E-3</v>
      </c>
      <c r="G136" s="44">
        <v>3.6772001422768028E-2</v>
      </c>
    </row>
    <row r="137" spans="1:7" x14ac:dyDescent="0.2">
      <c r="A137" s="43">
        <v>40694</v>
      </c>
      <c r="B137" s="44">
        <v>4.1008479842729621E-3</v>
      </c>
      <c r="C137" s="44">
        <v>-1.9866775739163607E-3</v>
      </c>
      <c r="D137" s="44">
        <v>-1.9866775739163607E-3</v>
      </c>
      <c r="E137" s="44">
        <v>-8.2902625594376445E-2</v>
      </c>
      <c r="F137" s="44">
        <v>1.9490812593895453E-2</v>
      </c>
      <c r="G137" s="44">
        <v>2.5950898215879419E-2</v>
      </c>
    </row>
    <row r="138" spans="1:7" x14ac:dyDescent="0.2">
      <c r="A138" s="43">
        <v>40724</v>
      </c>
      <c r="B138" s="44">
        <v>-3.8465520038943268E-2</v>
      </c>
      <c r="C138" s="44">
        <v>-2.6676602086438062E-2</v>
      </c>
      <c r="D138" s="44">
        <v>-2.6676602086438062E-2</v>
      </c>
      <c r="E138" s="44">
        <v>-5.2483810148373049E-2</v>
      </c>
      <c r="F138" s="44">
        <v>4.4925756801193562E-3</v>
      </c>
      <c r="G138" s="44">
        <v>-1.2135144178336775E-2</v>
      </c>
    </row>
    <row r="139" spans="1:7" x14ac:dyDescent="0.2">
      <c r="A139" s="43">
        <v>40753</v>
      </c>
      <c r="B139" s="44">
        <v>3.0142991224007924E-2</v>
      </c>
      <c r="C139" s="44">
        <v>1.3051308411896303E-2</v>
      </c>
      <c r="D139" s="44">
        <v>1.3051308411896303E-2</v>
      </c>
      <c r="E139" s="44">
        <v>2.4224072672231488E-4</v>
      </c>
      <c r="F139" s="44">
        <v>4.4750204209658131E-3</v>
      </c>
      <c r="G139" s="44">
        <v>2.6210009811688247E-2</v>
      </c>
    </row>
    <row r="140" spans="1:7" x14ac:dyDescent="0.2">
      <c r="A140" s="43">
        <v>40786</v>
      </c>
      <c r="B140" s="44">
        <v>-0.11346484942411537</v>
      </c>
      <c r="C140" s="44">
        <v>-0.10885915604465196</v>
      </c>
      <c r="D140" s="44">
        <v>-0.10885915604465196</v>
      </c>
      <c r="E140" s="44">
        <v>-0.23308575482488553</v>
      </c>
      <c r="F140" s="44">
        <v>1.8579350042389225E-2</v>
      </c>
      <c r="G140" s="44">
        <v>-9.5175486297542647E-2</v>
      </c>
    </row>
    <row r="141" spans="1:7" x14ac:dyDescent="0.2">
      <c r="A141" s="43">
        <v>40816</v>
      </c>
      <c r="B141" s="44">
        <v>-1.2229347268472874E-2</v>
      </c>
      <c r="C141" s="44">
        <v>-6.1779172320217242E-2</v>
      </c>
      <c r="D141" s="44">
        <v>-6.1779172320217242E-2</v>
      </c>
      <c r="E141" s="44">
        <v>-0.14233573361381519</v>
      </c>
      <c r="F141" s="44">
        <v>1.6977668741443913E-3</v>
      </c>
      <c r="G141" s="44">
        <v>-2.5325660282352128E-2</v>
      </c>
    </row>
    <row r="142" spans="1:7" x14ac:dyDescent="0.2">
      <c r="A142" s="43">
        <v>40847</v>
      </c>
      <c r="B142" s="44">
        <v>2.5864935636197697E-2</v>
      </c>
      <c r="C142" s="44">
        <v>3.1852918326457341E-2</v>
      </c>
      <c r="D142" s="44">
        <v>3.1852918326457341E-2</v>
      </c>
      <c r="E142" s="44">
        <v>8.9488910318225368E-2</v>
      </c>
      <c r="F142" s="44">
        <v>-4.6142266613941356E-3</v>
      </c>
      <c r="G142" s="44">
        <v>-1.1937049594189394E-2</v>
      </c>
    </row>
    <row r="143" spans="1:7" x14ac:dyDescent="0.2">
      <c r="A143" s="43">
        <v>40877</v>
      </c>
      <c r="B143" s="44">
        <v>1.8609516290981117E-2</v>
      </c>
      <c r="C143" s="44">
        <v>-2.3336281044824415E-2</v>
      </c>
      <c r="D143" s="44">
        <v>-2.3336281044824415E-2</v>
      </c>
      <c r="E143" s="44">
        <v>-6.4358736059479588E-2</v>
      </c>
      <c r="F143" s="44">
        <v>1.1810531128858803E-2</v>
      </c>
      <c r="G143" s="44">
        <v>1.4582132129865892E-2</v>
      </c>
    </row>
    <row r="144" spans="1:7" x14ac:dyDescent="0.2">
      <c r="A144" s="43">
        <v>40907</v>
      </c>
      <c r="B144" s="44">
        <v>1.2857014798542265E-2</v>
      </c>
      <c r="C144" s="44">
        <v>-1.8027714247275738E-2</v>
      </c>
      <c r="D144" s="44">
        <v>-1.8027714247275738E-2</v>
      </c>
      <c r="E144" s="44">
        <v>-1.7583691037874983E-2</v>
      </c>
      <c r="F144" s="44">
        <v>-9.1041054249637937E-4</v>
      </c>
      <c r="G144" s="44">
        <v>1.1512351175134649E-2</v>
      </c>
    </row>
    <row r="145" spans="1:7" x14ac:dyDescent="0.2">
      <c r="A145" s="43">
        <v>40939</v>
      </c>
      <c r="B145" s="44">
        <v>4.7971753850825936E-2</v>
      </c>
      <c r="C145" s="44">
        <v>1.4020185413527066E-2</v>
      </c>
      <c r="D145" s="44">
        <v>1.4020185413527066E-2</v>
      </c>
      <c r="E145" s="44">
        <v>-5.8618199325954851E-3</v>
      </c>
      <c r="F145" s="44">
        <v>1.4073986687987563E-2</v>
      </c>
      <c r="G145" s="44">
        <v>4.7075756078276201E-2</v>
      </c>
    </row>
    <row r="146" spans="1:7" x14ac:dyDescent="0.2">
      <c r="A146" s="43">
        <v>40968</v>
      </c>
      <c r="B146" s="44">
        <v>4.4973142471408385E-2</v>
      </c>
      <c r="C146" s="44">
        <v>6.6680392207324135E-2</v>
      </c>
      <c r="D146" s="44">
        <v>6.6680392207324135E-2</v>
      </c>
      <c r="E146" s="44">
        <v>5.0851767098923683E-4</v>
      </c>
      <c r="F146" s="44">
        <v>1.7361203359064565E-2</v>
      </c>
      <c r="G146" s="44">
        <v>5.0528430994954791E-2</v>
      </c>
    </row>
    <row r="147" spans="1:7" x14ac:dyDescent="0.2">
      <c r="A147" s="43">
        <v>40998</v>
      </c>
      <c r="B147" s="44">
        <v>2.3632137574582764E-2</v>
      </c>
      <c r="C147" s="44">
        <v>1.0742375989191288E-2</v>
      </c>
      <c r="D147" s="44">
        <v>1.0742375989191288E-2</v>
      </c>
      <c r="E147" s="44">
        <v>0.10430865195795304</v>
      </c>
      <c r="F147" s="44">
        <v>-9.4695702640243558E-4</v>
      </c>
      <c r="G147" s="44">
        <v>1.3337016481508755E-2</v>
      </c>
    </row>
    <row r="148" spans="1:7" x14ac:dyDescent="0.2">
      <c r="A148" s="43">
        <v>41029</v>
      </c>
      <c r="B148" s="44">
        <v>-3.7351341026795842E-3</v>
      </c>
      <c r="C148" s="44">
        <v>-2.7432820323083126E-2</v>
      </c>
      <c r="D148" s="44">
        <v>-2.7432820323083126E-2</v>
      </c>
      <c r="E148" s="44">
        <v>-5.5170352659892431E-2</v>
      </c>
      <c r="F148" s="44">
        <v>6.1509580090677524E-3</v>
      </c>
      <c r="G148" s="44">
        <v>1.3931914280489201E-2</v>
      </c>
    </row>
    <row r="149" spans="1:7" x14ac:dyDescent="0.2">
      <c r="A149" s="43">
        <v>41060</v>
      </c>
      <c r="B149" s="44">
        <v>-3.3043647621845203E-2</v>
      </c>
      <c r="C149" s="44">
        <v>-6.1320311766362899E-2</v>
      </c>
      <c r="D149" s="44">
        <v>-6.1320311766362899E-2</v>
      </c>
      <c r="E149" s="44">
        <v>-0.12162333143543949</v>
      </c>
      <c r="F149" s="44">
        <v>8.5867232188139506E-3</v>
      </c>
      <c r="G149" s="44">
        <v>1.4285378203100485E-3</v>
      </c>
    </row>
    <row r="150" spans="1:7" x14ac:dyDescent="0.2">
      <c r="A150" s="43">
        <v>41089</v>
      </c>
      <c r="B150" s="44">
        <v>-1.6358016050819643E-2</v>
      </c>
      <c r="C150" s="44">
        <v>-2.4409763905562383E-2</v>
      </c>
      <c r="D150" s="44">
        <v>-2.4409763905562383E-2</v>
      </c>
      <c r="E150" s="44">
        <v>-0.10026768458833021</v>
      </c>
      <c r="F150" s="44">
        <v>5.9499220920061595E-3</v>
      </c>
      <c r="G150" s="44">
        <v>-8.8494832736303233E-3</v>
      </c>
    </row>
    <row r="151" spans="1:7" x14ac:dyDescent="0.2">
      <c r="A151" s="43">
        <v>41121</v>
      </c>
      <c r="B151" s="44">
        <v>2.7522090987457427E-2</v>
      </c>
      <c r="C151" s="44">
        <v>3.5826275728987958E-2</v>
      </c>
      <c r="D151" s="44">
        <v>3.5826275728987958E-2</v>
      </c>
      <c r="E151" s="44">
        <v>-5.8996184326387077E-2</v>
      </c>
      <c r="F151" s="44">
        <v>2.1565899730656261E-2</v>
      </c>
      <c r="G151" s="44">
        <v>5.9049551199025191E-2</v>
      </c>
    </row>
    <row r="152" spans="1:7" x14ac:dyDescent="0.2">
      <c r="A152" s="43">
        <v>41152</v>
      </c>
      <c r="B152" s="44">
        <v>2.9808334914399222E-2</v>
      </c>
      <c r="C152" s="44">
        <v>4.4529535096613254E-2</v>
      </c>
      <c r="D152" s="44">
        <v>4.4529535096613254E-2</v>
      </c>
      <c r="E152" s="44">
        <v>9.9297512815644834E-2</v>
      </c>
      <c r="F152" s="44">
        <v>4.3433556126403032E-3</v>
      </c>
      <c r="G152" s="44">
        <v>1.648012737397778E-2</v>
      </c>
    </row>
    <row r="153" spans="1:7" x14ac:dyDescent="0.2">
      <c r="A153" s="43">
        <v>41180</v>
      </c>
      <c r="B153" s="44">
        <v>3.1715321088920619E-2</v>
      </c>
      <c r="C153" s="44">
        <v>3.1027905626736102E-2</v>
      </c>
      <c r="D153" s="44">
        <v>3.1027905626736102E-2</v>
      </c>
      <c r="E153" s="44">
        <v>2.6752113444232364E-2</v>
      </c>
      <c r="F153" s="44">
        <v>6.8727539066067329E-3</v>
      </c>
      <c r="G153" s="44">
        <v>1.7327764519668349E-2</v>
      </c>
    </row>
    <row r="154" spans="1:7" x14ac:dyDescent="0.2">
      <c r="A154" s="43">
        <v>41213</v>
      </c>
      <c r="B154" s="44">
        <v>-5.2943695632517692E-3</v>
      </c>
      <c r="C154" s="44">
        <v>-1.0026020196820314E-2</v>
      </c>
      <c r="D154" s="44">
        <v>-1.0026020196820314E-2</v>
      </c>
      <c r="E154" s="44">
        <v>1.3366495040288298E-2</v>
      </c>
      <c r="F154" s="44">
        <v>1.4994588239533495E-2</v>
      </c>
      <c r="G154" s="44">
        <v>-5.8638687177311952E-3</v>
      </c>
    </row>
    <row r="155" spans="1:7" x14ac:dyDescent="0.2">
      <c r="A155" s="43">
        <v>41243</v>
      </c>
      <c r="B155" s="44">
        <v>-2.7860642220217471E-2</v>
      </c>
      <c r="C155" s="44">
        <v>-5.9772653410938934E-3</v>
      </c>
      <c r="D155" s="44">
        <v>-5.9772653410938934E-3</v>
      </c>
      <c r="E155" s="44">
        <v>-5.2795200436323832E-2</v>
      </c>
      <c r="F155" s="44">
        <v>3.9739590797964793E-3</v>
      </c>
      <c r="G155" s="44">
        <v>-7.1280939259140636E-3</v>
      </c>
    </row>
    <row r="156" spans="1:7" x14ac:dyDescent="0.2">
      <c r="A156" s="43">
        <v>41274</v>
      </c>
      <c r="B156" s="44">
        <v>2.2711465559894589E-2</v>
      </c>
      <c r="C156" s="44">
        <v>4.8335215308084115E-2</v>
      </c>
      <c r="D156" s="44">
        <v>4.8335215308084115E-2</v>
      </c>
      <c r="E156" s="44">
        <v>3.9298669891172887E-2</v>
      </c>
      <c r="F156" s="44">
        <v>-6.6542242286107215E-4</v>
      </c>
      <c r="G156" s="44">
        <v>2.8469960227708185E-2</v>
      </c>
    </row>
    <row r="157" spans="1:7" x14ac:dyDescent="0.2">
      <c r="A157" s="43">
        <v>41305</v>
      </c>
      <c r="B157" s="44">
        <v>4.4871714170120022E-2</v>
      </c>
      <c r="C157" s="44">
        <v>3.5453132918618395E-2</v>
      </c>
      <c r="D157" s="44">
        <v>3.5453132918618395E-2</v>
      </c>
      <c r="E157" s="44">
        <v>0.11388127094933394</v>
      </c>
      <c r="F157" s="44">
        <v>-2.6996994610563184E-3</v>
      </c>
      <c r="G157" s="44">
        <v>3.515112082384577E-2</v>
      </c>
    </row>
    <row r="158" spans="1:7" x14ac:dyDescent="0.2">
      <c r="A158" s="43">
        <v>41333</v>
      </c>
      <c r="B158" s="44">
        <v>2.2848933365725656E-2</v>
      </c>
      <c r="C158" s="44">
        <v>7.9006814502466209E-3</v>
      </c>
      <c r="D158" s="44">
        <v>7.9006814502466209E-3</v>
      </c>
      <c r="E158" s="44">
        <v>3.627010824749017E-2</v>
      </c>
      <c r="F158" s="44">
        <v>-3.5501956820434724E-3</v>
      </c>
      <c r="G158" s="44">
        <v>1.6330234080190024E-2</v>
      </c>
    </row>
    <row r="159" spans="1:7" x14ac:dyDescent="0.2">
      <c r="A159" s="43">
        <v>41362</v>
      </c>
      <c r="B159" s="44">
        <v>2.6359094346348158E-2</v>
      </c>
      <c r="C159" s="44">
        <v>1.1211821813651756E-2</v>
      </c>
      <c r="D159" s="44">
        <v>1.1211821813651756E-2</v>
      </c>
      <c r="E159" s="44">
        <v>-1.3461538461538539E-2</v>
      </c>
      <c r="F159" s="44">
        <v>3.1286599261228561E-3</v>
      </c>
      <c r="G159" s="44">
        <v>2.177735986132796E-2</v>
      </c>
    </row>
    <row r="160" spans="1:7" x14ac:dyDescent="0.2">
      <c r="A160" s="43">
        <v>41394</v>
      </c>
      <c r="B160" s="44">
        <v>9.7360978387292119E-3</v>
      </c>
      <c r="C160" s="44">
        <v>8.5734146906621313E-3</v>
      </c>
      <c r="D160" s="44">
        <v>8.5734146906621313E-3</v>
      </c>
      <c r="E160" s="44">
        <v>-0.10135841170323921</v>
      </c>
      <c r="F160" s="44">
        <v>1.543713848353704E-2</v>
      </c>
      <c r="G160" s="44">
        <v>4.5696609425914934E-2</v>
      </c>
    </row>
    <row r="161" spans="1:7" x14ac:dyDescent="0.2">
      <c r="A161" s="43">
        <v>41425</v>
      </c>
      <c r="B161" s="44">
        <v>4.4408306263888392E-2</v>
      </c>
      <c r="C161" s="44">
        <v>4.1860062463790086E-2</v>
      </c>
      <c r="D161" s="44">
        <v>4.1860062463790086E-2</v>
      </c>
      <c r="E161" s="44">
        <v>9.6124031007751853E-2</v>
      </c>
      <c r="F161" s="44">
        <v>-4.4369769022529777E-3</v>
      </c>
      <c r="G161" s="44">
        <v>2.0936808528980885E-2</v>
      </c>
    </row>
    <row r="162" spans="1:7" x14ac:dyDescent="0.2">
      <c r="A162" s="43">
        <v>41453</v>
      </c>
      <c r="B162" s="44">
        <v>-1.2939495595756464E-2</v>
      </c>
      <c r="C162" s="44">
        <v>-4.9954299374253205E-2</v>
      </c>
      <c r="D162" s="44">
        <v>-4.9954299374253205E-2</v>
      </c>
      <c r="E162" s="44">
        <v>0.19283356907119295</v>
      </c>
      <c r="F162" s="44">
        <v>-2.9182096509606764E-2</v>
      </c>
      <c r="G162" s="44">
        <v>-8.671792918815939E-2</v>
      </c>
    </row>
    <row r="163" spans="1:7" x14ac:dyDescent="0.2">
      <c r="A163" s="43">
        <v>41486</v>
      </c>
      <c r="B163" s="44">
        <v>3.4482238410102443E-2</v>
      </c>
      <c r="C163" s="44">
        <v>1.2284921369103016E-2</v>
      </c>
      <c r="D163" s="44">
        <v>1.2284921369103016E-2</v>
      </c>
      <c r="E163" s="44">
        <v>0.1227272727272727</v>
      </c>
      <c r="F163" s="44">
        <v>-6.923095240924694E-3</v>
      </c>
      <c r="G163" s="44">
        <v>2.2722026944998377E-2</v>
      </c>
    </row>
    <row r="164" spans="1:7" x14ac:dyDescent="0.2">
      <c r="A164" s="43">
        <v>41516</v>
      </c>
      <c r="B164" s="44">
        <v>3.5303020367723529E-3</v>
      </c>
      <c r="C164" s="44">
        <v>2.4894741914151683E-2</v>
      </c>
      <c r="D164" s="44">
        <v>2.4894741914151683E-2</v>
      </c>
      <c r="E164" s="44">
        <v>6.0024643548670931E-2</v>
      </c>
      <c r="F164" s="44">
        <v>-5.2745944034688439E-3</v>
      </c>
      <c r="G164" s="44">
        <v>-4.2474038910569945E-2</v>
      </c>
    </row>
    <row r="165" spans="1:7" x14ac:dyDescent="0.2">
      <c r="A165" s="43">
        <v>41547</v>
      </c>
      <c r="B165" s="44">
        <v>1.283485229399137E-2</v>
      </c>
      <c r="C165" s="44">
        <v>3.0275266823982568E-2</v>
      </c>
      <c r="D165" s="44">
        <v>3.0275266823982568E-2</v>
      </c>
      <c r="E165" s="44">
        <v>2.638658253072064E-2</v>
      </c>
      <c r="F165" s="44">
        <v>-1.1192871900562421E-3</v>
      </c>
      <c r="G165" s="44">
        <v>6.8631404787756235E-3</v>
      </c>
    </row>
    <row r="166" spans="1:7" x14ac:dyDescent="0.2">
      <c r="A166" s="43">
        <v>41578</v>
      </c>
      <c r="B166" s="44">
        <v>2.1943394893832017E-2</v>
      </c>
      <c r="C166" s="44">
        <v>3.1713167113125926E-2</v>
      </c>
      <c r="D166" s="44">
        <v>3.1713167113125926E-2</v>
      </c>
      <c r="E166" s="44">
        <v>-6.890582277661815E-2</v>
      </c>
      <c r="F166" s="44">
        <v>1.706984720039368E-2</v>
      </c>
      <c r="G166" s="44">
        <v>4.2443824350124726E-2</v>
      </c>
    </row>
    <row r="167" spans="1:7" x14ac:dyDescent="0.2">
      <c r="A167" s="43">
        <v>41607</v>
      </c>
      <c r="B167" s="44">
        <v>3.2731974339085361E-2</v>
      </c>
      <c r="C167" s="44">
        <v>1.0310563174368566E-2</v>
      </c>
      <c r="D167" s="44">
        <v>1.0310563174368566E-2</v>
      </c>
      <c r="E167" s="44">
        <v>3.9187891535964171E-2</v>
      </c>
      <c r="F167" s="44">
        <v>1.3434710915177527E-3</v>
      </c>
      <c r="G167" s="44">
        <v>-1.6414880320205334E-2</v>
      </c>
    </row>
    <row r="168" spans="1:7" x14ac:dyDescent="0.2">
      <c r="A168" s="43">
        <v>41639</v>
      </c>
      <c r="B168" s="44">
        <v>1.4493517262760536E-2</v>
      </c>
      <c r="C168" s="44">
        <v>-5.4561326931469433E-3</v>
      </c>
      <c r="D168" s="44">
        <v>-5.4561326931469433E-3</v>
      </c>
      <c r="E168" s="44">
        <v>6.7496427418982971E-2</v>
      </c>
      <c r="F168" s="44">
        <v>1.8113175102066057E-3</v>
      </c>
      <c r="G168" s="44">
        <v>-2.7307484529515268E-2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E772-28C7-4FA8-B2A8-E1DAA536D57F}">
  <sheetPr codeName="Sheet4">
    <tabColor rgb="FF06005A"/>
  </sheetPr>
  <dimension ref="A1:G168"/>
  <sheetViews>
    <sheetView zoomScale="85" workbookViewId="0">
      <selection activeCell="E18" sqref="E18"/>
    </sheetView>
  </sheetViews>
  <sheetFormatPr baseColWidth="10" defaultColWidth="8.6640625" defaultRowHeight="18" x14ac:dyDescent="0.2"/>
  <cols>
    <col min="1" max="1" width="13.1640625" style="45" bestFit="1" customWidth="1"/>
    <col min="2" max="2" width="16.33203125" style="2" bestFit="1" customWidth="1"/>
    <col min="3" max="3" width="12.5" style="2" bestFit="1" customWidth="1"/>
    <col min="4" max="5" width="11.33203125" style="2" bestFit="1" customWidth="1"/>
    <col min="6" max="6" width="19.6640625" style="2" bestFit="1" customWidth="1"/>
    <col min="7" max="7" width="11.33203125" style="2" bestFit="1" customWidth="1"/>
    <col min="8" max="16384" width="8.6640625" style="2"/>
  </cols>
  <sheetData>
    <row r="1" spans="1:7" x14ac:dyDescent="0.2">
      <c r="A1" s="41" t="s">
        <v>196</v>
      </c>
      <c r="B1" s="42" t="s">
        <v>166</v>
      </c>
      <c r="C1" s="42" t="s">
        <v>168</v>
      </c>
      <c r="D1" s="42" t="s">
        <v>170</v>
      </c>
      <c r="E1" s="42" t="s">
        <v>172</v>
      </c>
      <c r="F1" s="42" t="s">
        <v>174</v>
      </c>
      <c r="G1" s="42" t="s">
        <v>176</v>
      </c>
    </row>
    <row r="2" spans="1:7" x14ac:dyDescent="0.2">
      <c r="A2" s="43">
        <v>36585</v>
      </c>
      <c r="B2" s="44">
        <f>'Index Returns'!B2*'SAA with CME'!C$28</f>
        <v>-3.1738448156234463E-3</v>
      </c>
      <c r="C2" s="44">
        <f>'Index Returns'!C2*'SAA with CME'!D$28</f>
        <v>2.3583929827465314E-4</v>
      </c>
      <c r="D2" s="44">
        <f>'Index Returns'!D2*'SAA with CME'!E$28</f>
        <v>4.0436965710303975E-4</v>
      </c>
      <c r="E2" s="44">
        <f>'Index Returns'!E2*'SAA with CME'!F$28</f>
        <v>-4.2266078929967012E-3</v>
      </c>
      <c r="F2" s="44">
        <f>'Index Returns'!F2*'SAA with CME'!G$28</f>
        <v>5.6581650558273813E-4</v>
      </c>
      <c r="G2" s="44">
        <f>'Index Returns'!G2*'SAA with CME'!H$28</f>
        <v>-2.866024383253589E-3</v>
      </c>
    </row>
    <row r="3" spans="1:7" x14ac:dyDescent="0.2">
      <c r="A3" s="43">
        <v>36616</v>
      </c>
      <c r="B3" s="44">
        <f>'Index Returns'!B3*'SAA with CME'!C$28</f>
        <v>1.5102437070099136E-2</v>
      </c>
      <c r="C3" s="44">
        <f>'Index Returns'!C3*'SAA with CME'!D$28</f>
        <v>2.320719026270711E-3</v>
      </c>
      <c r="D3" s="44">
        <f>'Index Returns'!D3*'SAA with CME'!E$28</f>
        <v>3.9791008697486674E-3</v>
      </c>
      <c r="E3" s="44">
        <f>'Index Returns'!E3*'SAA with CME'!F$28</f>
        <v>-8.0256554824695708E-3</v>
      </c>
      <c r="F3" s="44">
        <f>'Index Returns'!F3*'SAA with CME'!G$28</f>
        <v>7.7365716419859642E-4</v>
      </c>
      <c r="G3" s="44">
        <f>'Index Returns'!G3*'SAA with CME'!H$28</f>
        <v>-3.3643128729558136E-4</v>
      </c>
    </row>
    <row r="4" spans="1:7" x14ac:dyDescent="0.2">
      <c r="A4" s="43">
        <v>36644</v>
      </c>
      <c r="B4" s="44">
        <f>'Index Returns'!B4*'SAA with CME'!C$28</f>
        <v>-2.4058834872340432E-3</v>
      </c>
      <c r="C4" s="44">
        <f>'Index Returns'!C4*'SAA with CME'!D$28</f>
        <v>-2.7483516888283182E-3</v>
      </c>
      <c r="D4" s="44">
        <f>'Index Returns'!D4*'SAA with CME'!E$28</f>
        <v>-4.7123191009320843E-3</v>
      </c>
      <c r="E4" s="44">
        <f>'Index Returns'!E4*'SAA with CME'!F$28</f>
        <v>-8.4589441962636524E-3</v>
      </c>
      <c r="F4" s="44">
        <f>'Index Returns'!F4*'SAA with CME'!G$28</f>
        <v>6.4363279522932542E-4</v>
      </c>
      <c r="G4" s="44">
        <f>'Index Returns'!G4*'SAA with CME'!H$28</f>
        <v>5.5385687031828798E-3</v>
      </c>
    </row>
    <row r="5" spans="1:7" x14ac:dyDescent="0.2">
      <c r="A5" s="43">
        <v>36677</v>
      </c>
      <c r="B5" s="44">
        <f>'Index Returns'!B5*'SAA with CME'!C$28</f>
        <v>-9.4636977342952219E-3</v>
      </c>
      <c r="C5" s="44">
        <f>'Index Returns'!C5*'SAA with CME'!D$28</f>
        <v>-4.0368748070757155E-3</v>
      </c>
      <c r="D5" s="44">
        <f>'Index Returns'!D5*'SAA with CME'!E$28</f>
        <v>-6.9216186337361912E-3</v>
      </c>
      <c r="E5" s="44">
        <f>'Index Returns'!E5*'SAA with CME'!F$28</f>
        <v>1.4943530557543027E-2</v>
      </c>
      <c r="F5" s="44">
        <f>'Index Returns'!F5*'SAA with CME'!G$28</f>
        <v>-2.223532747182943E-3</v>
      </c>
      <c r="G5" s="44">
        <f>'Index Returns'!G5*'SAA with CME'!H$28</f>
        <v>3.7859265038497898E-3</v>
      </c>
    </row>
    <row r="6" spans="1:7" x14ac:dyDescent="0.2">
      <c r="A6" s="43">
        <v>36707</v>
      </c>
      <c r="B6" s="44">
        <f>'Index Returns'!B6*'SAA with CME'!C$28</f>
        <v>1.160692297556197E-2</v>
      </c>
      <c r="C6" s="44">
        <f>'Index Returns'!C6*'SAA with CME'!D$28</f>
        <v>4.2731255404420713E-3</v>
      </c>
      <c r="D6" s="44">
        <f>'Index Returns'!D6*'SAA with CME'!E$28</f>
        <v>7.3266937367431548E-3</v>
      </c>
      <c r="E6" s="44">
        <f>'Index Returns'!E6*'SAA with CME'!F$28</f>
        <v>-1.0601875620725881E-2</v>
      </c>
      <c r="F6" s="44">
        <f>'Index Returns'!F6*'SAA with CME'!G$28</f>
        <v>2.7657173975432475E-3</v>
      </c>
      <c r="G6" s="44">
        <f>'Index Returns'!G6*'SAA with CME'!H$28</f>
        <v>3.2296559888723626E-3</v>
      </c>
    </row>
    <row r="7" spans="1:7" x14ac:dyDescent="0.2">
      <c r="A7" s="43">
        <v>36738</v>
      </c>
      <c r="B7" s="44">
        <f>'Index Returns'!B7*'SAA with CME'!C$28</f>
        <v>2.2078699272689976E-3</v>
      </c>
      <c r="C7" s="44">
        <f>'Index Returns'!C7*'SAA with CME'!D$28</f>
        <v>-8.8846428524317592E-4</v>
      </c>
      <c r="D7" s="44">
        <f>'Index Returns'!D7*'SAA with CME'!E$28</f>
        <v>-1.5233593425709947E-3</v>
      </c>
      <c r="E7" s="44">
        <f>'Index Returns'!E7*'SAA with CME'!F$28</f>
        <v>-1.4120614603295369E-3</v>
      </c>
      <c r="F7" s="44">
        <f>'Index Returns'!F7*'SAA with CME'!G$28</f>
        <v>1.3513590703897011E-3</v>
      </c>
      <c r="G7" s="44">
        <f>'Index Returns'!G7*'SAA with CME'!H$28</f>
        <v>4.6883911692140266E-3</v>
      </c>
    </row>
    <row r="8" spans="1:7" x14ac:dyDescent="0.2">
      <c r="A8" s="43">
        <v>36769</v>
      </c>
      <c r="B8" s="44">
        <f>'Index Returns'!B8*'SAA with CME'!C$28</f>
        <v>2.4268244869507646E-3</v>
      </c>
      <c r="C8" s="44">
        <f>'Index Returns'!C8*'SAA with CME'!D$28</f>
        <v>-2.8449636650639105E-3</v>
      </c>
      <c r="D8" s="44">
        <f>'Index Returns'!D8*'SAA with CME'!E$28</f>
        <v>-4.8779698300015755E-3</v>
      </c>
      <c r="E8" s="44">
        <f>'Index Returns'!E8*'SAA with CME'!F$28</f>
        <v>-7.490343206966869E-3</v>
      </c>
      <c r="F8" s="44">
        <f>'Index Returns'!F8*'SAA with CME'!G$28</f>
        <v>1.2964600974499922E-3</v>
      </c>
      <c r="G8" s="44">
        <f>'Index Returns'!G8*'SAA with CME'!H$28</f>
        <v>1.7230577358280479E-3</v>
      </c>
    </row>
    <row r="9" spans="1:7" x14ac:dyDescent="0.2">
      <c r="A9" s="43">
        <v>36798</v>
      </c>
      <c r="B9" s="44">
        <f>'Index Returns'!B9*'SAA with CME'!C$28</f>
        <v>-2.2145736456836817E-6</v>
      </c>
      <c r="C9" s="44">
        <f>'Index Returns'!C9*'SAA with CME'!D$28</f>
        <v>-3.1463387241689E-3</v>
      </c>
      <c r="D9" s="44">
        <f>'Index Returns'!D9*'SAA with CME'!E$28</f>
        <v>-5.3947069904377023E-3</v>
      </c>
      <c r="E9" s="44">
        <f>'Index Returns'!E9*'SAA with CME'!F$28</f>
        <v>-9.2503507801175694E-4</v>
      </c>
      <c r="F9" s="44">
        <f>'Index Returns'!F9*'SAA with CME'!G$28</f>
        <v>5.6364753259160343E-4</v>
      </c>
      <c r="G9" s="44">
        <f>'Index Returns'!G9*'SAA with CME'!H$28</f>
        <v>-9.9409610890840191E-4</v>
      </c>
    </row>
    <row r="10" spans="1:7" x14ac:dyDescent="0.2">
      <c r="A10" s="43">
        <v>36830</v>
      </c>
      <c r="B10" s="44">
        <f>'Index Returns'!B10*'SAA with CME'!C$28</f>
        <v>-1.8967237421959628E-2</v>
      </c>
      <c r="C10" s="44">
        <f>'Index Returns'!C10*'SAA with CME'!D$28</f>
        <v>-4.4308938161451965E-3</v>
      </c>
      <c r="D10" s="44">
        <f>'Index Returns'!D10*'SAA with CME'!E$28</f>
        <v>-7.5972029521899978E-3</v>
      </c>
      <c r="E10" s="44">
        <f>'Index Returns'!E10*'SAA with CME'!F$28</f>
        <v>-2.0733096646336582E-3</v>
      </c>
      <c r="F10" s="44">
        <f>'Index Returns'!F10*'SAA with CME'!G$28</f>
        <v>3.9797153540046626E-4</v>
      </c>
      <c r="G10" s="44">
        <f>'Index Returns'!G10*'SAA with CME'!H$28</f>
        <v>-2.7840078772770221E-3</v>
      </c>
    </row>
    <row r="11" spans="1:7" x14ac:dyDescent="0.2">
      <c r="A11" s="43">
        <v>36860</v>
      </c>
      <c r="B11" s="44">
        <f>'Index Returns'!B11*'SAA with CME'!C$28</f>
        <v>-4.7990190756980744E-3</v>
      </c>
      <c r="C11" s="44">
        <f>'Index Returns'!C11*'SAA with CME'!D$28</f>
        <v>-5.1056650683715553E-4</v>
      </c>
      <c r="D11" s="44">
        <f>'Index Returns'!D11*'SAA with CME'!E$28</f>
        <v>-8.7541645861582203E-4</v>
      </c>
      <c r="E11" s="44">
        <f>'Index Returns'!E11*'SAA with CME'!F$28</f>
        <v>-7.429582008421045E-4</v>
      </c>
      <c r="F11" s="44">
        <f>'Index Returns'!F11*'SAA with CME'!G$28</f>
        <v>3.8094361303182936E-4</v>
      </c>
      <c r="G11" s="44">
        <f>'Index Returns'!G11*'SAA with CME'!H$28</f>
        <v>-7.5495409316419498E-5</v>
      </c>
    </row>
    <row r="12" spans="1:7" x14ac:dyDescent="0.2">
      <c r="A12" s="43">
        <v>36889</v>
      </c>
      <c r="B12" s="44">
        <f>'Index Returns'!B12*'SAA with CME'!C$28</f>
        <v>-1.1184758228486431E-2</v>
      </c>
      <c r="C12" s="44">
        <f>'Index Returns'!C12*'SAA with CME'!D$28</f>
        <v>-8.4341112945693234E-4</v>
      </c>
      <c r="D12" s="44">
        <f>'Index Returns'!D12*'SAA with CME'!E$28</f>
        <v>-1.446111278783607E-3</v>
      </c>
      <c r="E12" s="44">
        <f>'Index Returns'!E12*'SAA with CME'!F$28</f>
        <v>-1.6587807944477138E-2</v>
      </c>
      <c r="F12" s="44">
        <f>'Index Returns'!F12*'SAA with CME'!G$28</f>
        <v>2.1878738372563375E-3</v>
      </c>
      <c r="G12" s="44">
        <f>'Index Returns'!G12*'SAA with CME'!H$28</f>
        <v>6.2460936077176794E-3</v>
      </c>
    </row>
    <row r="13" spans="1:7" x14ac:dyDescent="0.2">
      <c r="A13" s="43">
        <v>36922</v>
      </c>
      <c r="B13" s="44">
        <f>'Index Returns'!B13*'SAA with CME'!C$28</f>
        <v>1.1640240708103424E-3</v>
      </c>
      <c r="C13" s="44">
        <f>'Index Returns'!C13*'SAA with CME'!D$28</f>
        <v>-3.659061558329539E-4</v>
      </c>
      <c r="D13" s="44">
        <f>'Index Returns'!D13*'SAA with CME'!E$28</f>
        <v>-6.273820684191086E-4</v>
      </c>
      <c r="E13" s="44">
        <f>'Index Returns'!E13*'SAA with CME'!F$28</f>
        <v>-3.0201562594708966E-3</v>
      </c>
      <c r="F13" s="44">
        <f>'Index Returns'!F13*'SAA with CME'!G$28</f>
        <v>2.0431285841032618E-3</v>
      </c>
      <c r="G13" s="44">
        <f>'Index Returns'!G13*'SAA with CME'!H$28</f>
        <v>2.545653823590681E-3</v>
      </c>
    </row>
    <row r="14" spans="1:7" x14ac:dyDescent="0.2">
      <c r="A14" s="43">
        <v>36950</v>
      </c>
      <c r="B14" s="44">
        <f>'Index Returns'!B14*'SAA with CME'!C$28</f>
        <v>-6.9722358249811826E-3</v>
      </c>
      <c r="C14" s="44">
        <f>'Index Returns'!C14*'SAA with CME'!D$28</f>
        <v>-3.8610931086627944E-3</v>
      </c>
      <c r="D14" s="44">
        <f>'Index Returns'!D14*'SAA with CME'!E$28</f>
        <v>-6.6202236345471932E-3</v>
      </c>
      <c r="E14" s="44">
        <f>'Index Returns'!E14*'SAA with CME'!F$28</f>
        <v>-2.3904072712142084E-3</v>
      </c>
      <c r="F14" s="44">
        <f>'Index Returns'!F14*'SAA with CME'!G$28</f>
        <v>1.0899635139082452E-3</v>
      </c>
      <c r="G14" s="44">
        <f>'Index Returns'!G14*'SAA with CME'!H$28</f>
        <v>-1.0098094955587596E-3</v>
      </c>
    </row>
    <row r="15" spans="1:7" x14ac:dyDescent="0.2">
      <c r="A15" s="43">
        <v>36980</v>
      </c>
      <c r="B15" s="44">
        <f>'Index Returns'!B15*'SAA with CME'!C$28</f>
        <v>-3.0468018353114818E-2</v>
      </c>
      <c r="C15" s="44">
        <f>'Index Returns'!C15*'SAA with CME'!D$28</f>
        <v>-7.3900929810795856E-3</v>
      </c>
      <c r="D15" s="44">
        <f>'Index Returns'!D15*'SAA with CME'!E$28</f>
        <v>-1.2671040774716822E-2</v>
      </c>
      <c r="E15" s="44">
        <f>'Index Returns'!E15*'SAA with CME'!F$28</f>
        <v>-8.3306272802321189E-3</v>
      </c>
      <c r="F15" s="44">
        <f>'Index Returns'!F15*'SAA with CME'!G$28</f>
        <v>1.6043450384671159E-3</v>
      </c>
      <c r="G15" s="44">
        <f>'Index Returns'!G15*'SAA with CME'!H$28</f>
        <v>1.1386860424594018E-4</v>
      </c>
    </row>
    <row r="16" spans="1:7" x14ac:dyDescent="0.2">
      <c r="A16" s="43">
        <v>37011</v>
      </c>
      <c r="B16" s="44">
        <f>'Index Returns'!B16*'SAA with CME'!C$28</f>
        <v>2.1915222581011851E-4</v>
      </c>
      <c r="C16" s="44">
        <f>'Index Returns'!C16*'SAA with CME'!D$28</f>
        <v>1.0414779274806293E-3</v>
      </c>
      <c r="D16" s="44">
        <f>'Index Returns'!D16*'SAA with CME'!E$28</f>
        <v>1.7857162716167596E-3</v>
      </c>
      <c r="E16" s="44">
        <f>'Index Returns'!E16*'SAA with CME'!F$28</f>
        <v>1.0407301518189202E-2</v>
      </c>
      <c r="F16" s="44">
        <f>'Index Returns'!F16*'SAA with CME'!G$28</f>
        <v>-3.8808730950765959E-4</v>
      </c>
      <c r="G16" s="44">
        <f>'Index Returns'!G16*'SAA with CME'!H$28</f>
        <v>-1.7960002053045657E-4</v>
      </c>
    </row>
    <row r="17" spans="1:7" x14ac:dyDescent="0.2">
      <c r="A17" s="43">
        <v>37042</v>
      </c>
      <c r="B17" s="44">
        <f>'Index Returns'!B17*'SAA with CME'!C$28</f>
        <v>2.4107666499842088E-2</v>
      </c>
      <c r="C17" s="44">
        <f>'Index Returns'!C17*'SAA with CME'!D$28</f>
        <v>2.76361740228206E-3</v>
      </c>
      <c r="D17" s="44">
        <f>'Index Returns'!D17*'SAA with CME'!E$28</f>
        <v>4.7384936670874416E-3</v>
      </c>
      <c r="E17" s="44">
        <f>'Index Returns'!E17*'SAA with CME'!F$28</f>
        <v>9.6894382740342396E-3</v>
      </c>
      <c r="F17" s="44">
        <f>'Index Returns'!F17*'SAA with CME'!G$28</f>
        <v>6.1702312693614114E-4</v>
      </c>
      <c r="G17" s="44">
        <f>'Index Returns'!G17*'SAA with CME'!H$28</f>
        <v>3.7346662951508202E-3</v>
      </c>
    </row>
    <row r="18" spans="1:7" x14ac:dyDescent="0.2">
      <c r="A18" s="43">
        <v>37071</v>
      </c>
      <c r="B18" s="44">
        <f>'Index Returns'!B18*'SAA with CME'!C$28</f>
        <v>-7.4145606912946246E-3</v>
      </c>
      <c r="C18" s="44">
        <f>'Index Returns'!C18*'SAA with CME'!D$28</f>
        <v>-5.4380120043531375E-3</v>
      </c>
      <c r="D18" s="44">
        <f>'Index Returns'!D18*'SAA with CME'!E$28</f>
        <v>-9.3240060736681143E-3</v>
      </c>
      <c r="E18" s="44">
        <f>'Index Returns'!E18*'SAA with CME'!F$28</f>
        <v>-3.9516299035243447E-3</v>
      </c>
      <c r="F18" s="44">
        <f>'Index Returns'!F18*'SAA with CME'!G$28</f>
        <v>1.4190472844460452E-3</v>
      </c>
      <c r="G18" s="44">
        <f>'Index Returns'!G18*'SAA with CME'!H$28</f>
        <v>4.1628670000049784E-3</v>
      </c>
    </row>
    <row r="19" spans="1:7" x14ac:dyDescent="0.2">
      <c r="A19" s="43">
        <v>37103</v>
      </c>
      <c r="B19" s="44">
        <f>'Index Returns'!B19*'SAA with CME'!C$28</f>
        <v>-9.7521629630379896E-3</v>
      </c>
      <c r="C19" s="44">
        <f>'Index Returns'!C19*'SAA with CME'!D$28</f>
        <v>-4.4834509433404829E-3</v>
      </c>
      <c r="D19" s="44">
        <f>'Index Returns'!D19*'SAA with CME'!E$28</f>
        <v>-7.6873173125097463E-3</v>
      </c>
      <c r="E19" s="44">
        <f>'Index Returns'!E19*'SAA with CME'!F$28</f>
        <v>-1.8108844574873724E-3</v>
      </c>
      <c r="F19" s="44">
        <f>'Index Returns'!F19*'SAA with CME'!G$28</f>
        <v>8.5875150586876142E-4</v>
      </c>
      <c r="G19" s="44">
        <f>'Index Returns'!G19*'SAA with CME'!H$28</f>
        <v>1.341627682967567E-3</v>
      </c>
    </row>
    <row r="20" spans="1:7" x14ac:dyDescent="0.2">
      <c r="A20" s="43">
        <v>37134</v>
      </c>
      <c r="B20" s="44">
        <f>'Index Returns'!B20*'SAA with CME'!C$28</f>
        <v>-6.9991652097809842E-3</v>
      </c>
      <c r="C20" s="44">
        <f>'Index Returns'!C20*'SAA with CME'!D$28</f>
        <v>1.1007154650522406E-3</v>
      </c>
      <c r="D20" s="44">
        <f>'Index Returns'!D20*'SAA with CME'!E$28</f>
        <v>1.8872848521319747E-3</v>
      </c>
      <c r="E20" s="44">
        <f>'Index Returns'!E20*'SAA with CME'!F$28</f>
        <v>-1.0065114800391819E-2</v>
      </c>
      <c r="F20" s="44">
        <f>'Index Returns'!F20*'SAA with CME'!G$28</f>
        <v>1.6983020576995774E-3</v>
      </c>
      <c r="G20" s="44">
        <f>'Index Returns'!G20*'SAA with CME'!H$28</f>
        <v>3.6378943728930762E-3</v>
      </c>
    </row>
    <row r="21" spans="1:7" x14ac:dyDescent="0.2">
      <c r="A21" s="43">
        <v>37162</v>
      </c>
      <c r="B21" s="44">
        <f>'Index Returns'!B21*'SAA with CME'!C$28</f>
        <v>-3.8022245932135587E-2</v>
      </c>
      <c r="C21" s="44">
        <f>'Index Returns'!C21*'SAA with CME'!D$28</f>
        <v>-1.102640872101945E-2</v>
      </c>
      <c r="D21" s="44">
        <f>'Index Returns'!D21*'SAA with CME'!E$28</f>
        <v>-1.890586151763413E-2</v>
      </c>
      <c r="E21" s="44">
        <f>'Index Returns'!E21*'SAA with CME'!F$28</f>
        <v>-9.5869838928970413E-3</v>
      </c>
      <c r="F21" s="44">
        <f>'Index Returns'!F21*'SAA with CME'!G$28</f>
        <v>4.652533861172083E-4</v>
      </c>
      <c r="G21" s="44">
        <f>'Index Returns'!G21*'SAA with CME'!H$28</f>
        <v>-4.2569092503770799E-3</v>
      </c>
    </row>
    <row r="22" spans="1:7" x14ac:dyDescent="0.2">
      <c r="A22" s="43">
        <v>37195</v>
      </c>
      <c r="B22" s="44">
        <f>'Index Returns'!B22*'SAA with CME'!C$28</f>
        <v>9.255028555817028E-3</v>
      </c>
      <c r="C22" s="44">
        <f>'Index Returns'!C22*'SAA with CME'!D$28</f>
        <v>1.4521514793307769E-3</v>
      </c>
      <c r="D22" s="44">
        <f>'Index Returns'!D22*'SAA with CME'!E$28</f>
        <v>2.4898564406124176E-3</v>
      </c>
      <c r="E22" s="44">
        <f>'Index Returns'!E22*'SAA with CME'!F$28</f>
        <v>-6.9357747613040246E-3</v>
      </c>
      <c r="F22" s="44">
        <f>'Index Returns'!F22*'SAA with CME'!G$28</f>
        <v>1.2022781283614447E-3</v>
      </c>
      <c r="G22" s="44">
        <f>'Index Returns'!G22*'SAA with CME'!H$28</f>
        <v>-6.546835236351168E-4</v>
      </c>
    </row>
    <row r="23" spans="1:7" x14ac:dyDescent="0.2">
      <c r="A23" s="43">
        <v>37225</v>
      </c>
      <c r="B23" s="44">
        <f>'Index Returns'!B23*'SAA with CME'!C$28</f>
        <v>1.6623473581336486E-2</v>
      </c>
      <c r="C23" s="44">
        <f>'Index Returns'!C23*'SAA with CME'!D$28</f>
        <v>2.4707871365465825E-3</v>
      </c>
      <c r="D23" s="44">
        <f>'Index Returns'!D23*'SAA with CME'!E$28</f>
        <v>4.2364073947353774E-3</v>
      </c>
      <c r="E23" s="44">
        <f>'Index Returns'!E23*'SAA with CME'!F$28</f>
        <v>3.6893631544104742E-3</v>
      </c>
      <c r="F23" s="44">
        <f>'Index Returns'!F23*'SAA with CME'!G$28</f>
        <v>6.5438740321151982E-4</v>
      </c>
      <c r="G23" s="44">
        <f>'Index Returns'!G23*'SAA with CME'!H$28</f>
        <v>2.0273026457702905E-3</v>
      </c>
    </row>
    <row r="24" spans="1:7" x14ac:dyDescent="0.2">
      <c r="A24" s="43">
        <v>37256</v>
      </c>
      <c r="B24" s="44">
        <f>'Index Returns'!B24*'SAA with CME'!C$28</f>
        <v>6.3415522570115573E-3</v>
      </c>
      <c r="C24" s="44">
        <f>'Index Returns'!C24*'SAA with CME'!D$28</f>
        <v>-7.0435532343323098E-4</v>
      </c>
      <c r="D24" s="44">
        <f>'Index Returns'!D24*'SAA with CME'!E$28</f>
        <v>-1.2076864318163862E-3</v>
      </c>
      <c r="E24" s="44">
        <f>'Index Returns'!E24*'SAA with CME'!F$28</f>
        <v>1.8649552595267134E-2</v>
      </c>
      <c r="F24" s="44">
        <f>'Index Returns'!F24*'SAA with CME'!G$28</f>
        <v>-1.3475870570297348E-3</v>
      </c>
      <c r="G24" s="44">
        <f>'Index Returns'!G24*'SAA with CME'!H$28</f>
        <v>2.5746884428183778E-3</v>
      </c>
    </row>
    <row r="25" spans="1:7" x14ac:dyDescent="0.2">
      <c r="A25" s="43">
        <v>37287</v>
      </c>
      <c r="B25" s="44">
        <f>'Index Returns'!B25*'SAA with CME'!C$28</f>
        <v>-4.850920903340605E-4</v>
      </c>
      <c r="C25" s="44">
        <f>'Index Returns'!C25*'SAA with CME'!D$28</f>
        <v>-2.660705045707229E-3</v>
      </c>
      <c r="D25" s="44">
        <f>'Index Returns'!D25*'SAA with CME'!E$28</f>
        <v>-4.5620403166735215E-3</v>
      </c>
      <c r="E25" s="44">
        <f>'Index Returns'!E25*'SAA with CME'!F$28</f>
        <v>-2.0252586800211035E-3</v>
      </c>
      <c r="F25" s="44">
        <f>'Index Returns'!F25*'SAA with CME'!G$28</f>
        <v>1.3970043711144934E-3</v>
      </c>
      <c r="G25" s="44">
        <f>'Index Returns'!G25*'SAA with CME'!H$28</f>
        <v>1.240490529370409E-3</v>
      </c>
    </row>
    <row r="26" spans="1:7" x14ac:dyDescent="0.2">
      <c r="A26" s="43">
        <v>37315</v>
      </c>
      <c r="B26" s="44">
        <f>'Index Returns'!B26*'SAA with CME'!C$28</f>
        <v>-1.1152458362929727E-2</v>
      </c>
      <c r="C26" s="44">
        <f>'Index Returns'!C26*'SAA with CME'!D$28</f>
        <v>-3.427123883673026E-3</v>
      </c>
      <c r="D26" s="44">
        <f>'Index Returns'!D26*'SAA with CME'!E$28</f>
        <v>-5.8761407442647611E-3</v>
      </c>
      <c r="E26" s="44">
        <f>'Index Returns'!E26*'SAA with CME'!F$28</f>
        <v>-4.9046644929046056E-3</v>
      </c>
      <c r="F26" s="44">
        <f>'Index Returns'!F26*'SAA with CME'!G$28</f>
        <v>2.0272228035536226E-4</v>
      </c>
      <c r="G26" s="44">
        <f>'Index Returns'!G26*'SAA with CME'!H$28</f>
        <v>5.8736349169934371E-4</v>
      </c>
    </row>
    <row r="27" spans="1:7" x14ac:dyDescent="0.2">
      <c r="A27" s="43">
        <v>37344</v>
      </c>
      <c r="B27" s="44">
        <f>'Index Returns'!B27*'SAA with CME'!C$28</f>
        <v>1.6702386651613083E-2</v>
      </c>
      <c r="C27" s="44">
        <f>'Index Returns'!C27*'SAA with CME'!D$28</f>
        <v>6.9115627708579213E-3</v>
      </c>
      <c r="D27" s="44">
        <f>'Index Returns'!D27*'SAA with CME'!E$28</f>
        <v>1.185055369543697E-2</v>
      </c>
      <c r="E27" s="44">
        <f>'Index Returns'!E27*'SAA with CME'!F$28</f>
        <v>1.508648438672004E-2</v>
      </c>
      <c r="F27" s="44">
        <f>'Index Returns'!F27*'SAA with CME'!G$28</f>
        <v>-9.7899649669526867E-4</v>
      </c>
      <c r="G27" s="44">
        <f>'Index Returns'!G27*'SAA with CME'!H$28</f>
        <v>5.2472146227350138E-3</v>
      </c>
    </row>
    <row r="28" spans="1:7" x14ac:dyDescent="0.2">
      <c r="A28" s="43">
        <v>37376</v>
      </c>
      <c r="B28" s="44">
        <f>'Index Returns'!B28*'SAA with CME'!C$28</f>
        <v>-9.9161964855361256E-3</v>
      </c>
      <c r="C28" s="44">
        <f>'Index Returns'!C28*'SAA with CME'!D$28</f>
        <v>1.7307341956637431E-4</v>
      </c>
      <c r="D28" s="44">
        <f>'Index Returns'!D28*'SAA with CME'!E$28</f>
        <v>2.9675138891484325E-4</v>
      </c>
      <c r="E28" s="44">
        <f>'Index Returns'!E28*'SAA with CME'!F$28</f>
        <v>-2.7521715947484097E-3</v>
      </c>
      <c r="F28" s="44">
        <f>'Index Returns'!F28*'SAA with CME'!G$28</f>
        <v>7.3340231873571823E-4</v>
      </c>
      <c r="G28" s="44">
        <f>'Index Returns'!G28*'SAA with CME'!H$28</f>
        <v>3.0723823275171313E-3</v>
      </c>
    </row>
    <row r="29" spans="1:7" x14ac:dyDescent="0.2">
      <c r="A29" s="43">
        <v>37407</v>
      </c>
      <c r="B29" s="44">
        <f>'Index Returns'!B29*'SAA with CME'!C$28</f>
        <v>-9.0341541279194311E-3</v>
      </c>
      <c r="C29" s="44">
        <f>'Index Returns'!C29*'SAA with CME'!D$28</f>
        <v>1.7795367115932951E-3</v>
      </c>
      <c r="D29" s="44">
        <f>'Index Returns'!D29*'SAA with CME'!E$28</f>
        <v>3.0511905994192391E-3</v>
      </c>
      <c r="E29" s="44">
        <f>'Index Returns'!E29*'SAA with CME'!F$28</f>
        <v>-1.7702677103038091E-3</v>
      </c>
      <c r="F29" s="44">
        <f>'Index Returns'!F29*'SAA with CME'!G$28</f>
        <v>2.7479275244082817E-4</v>
      </c>
      <c r="G29" s="44">
        <f>'Index Returns'!G29*'SAA with CME'!H$28</f>
        <v>5.1240480768589077E-4</v>
      </c>
    </row>
    <row r="30" spans="1:7" x14ac:dyDescent="0.2">
      <c r="A30" s="43">
        <v>37435</v>
      </c>
      <c r="B30" s="44">
        <f>'Index Returns'!B30*'SAA with CME'!C$28</f>
        <v>-2.0583473145044266E-2</v>
      </c>
      <c r="C30" s="44">
        <f>'Index Returns'!C30*'SAA with CME'!D$28</f>
        <v>-4.6565695018490338E-3</v>
      </c>
      <c r="D30" s="44">
        <f>'Index Returns'!D30*'SAA with CME'!E$28</f>
        <v>-7.9841460965775751E-3</v>
      </c>
      <c r="E30" s="44">
        <f>'Index Returns'!E30*'SAA with CME'!F$28</f>
        <v>-9.1707054021610956E-3</v>
      </c>
      <c r="F30" s="44">
        <f>'Index Returns'!F30*'SAA with CME'!G$28</f>
        <v>1.6809672875310615E-3</v>
      </c>
      <c r="G30" s="44">
        <f>'Index Returns'!G30*'SAA with CME'!H$28</f>
        <v>2.4790997104836808E-3</v>
      </c>
    </row>
    <row r="31" spans="1:7" x14ac:dyDescent="0.2">
      <c r="A31" s="43">
        <v>37468</v>
      </c>
      <c r="B31" s="44">
        <f>'Index Returns'!B31*'SAA with CME'!C$28</f>
        <v>-3.6396470315895955E-2</v>
      </c>
      <c r="C31" s="44">
        <f>'Index Returns'!C31*'SAA with CME'!D$28</f>
        <v>-5.4572418611946996E-3</v>
      </c>
      <c r="D31" s="44">
        <f>'Index Returns'!D31*'SAA with CME'!E$28</f>
        <v>-9.3569775532902563E-3</v>
      </c>
      <c r="E31" s="44">
        <f>'Index Returns'!E31*'SAA with CME'!F$28</f>
        <v>-1.1038371071049005E-2</v>
      </c>
      <c r="F31" s="44">
        <f>'Index Returns'!F31*'SAA with CME'!G$28</f>
        <v>-1.5964260999483626E-4</v>
      </c>
      <c r="G31" s="44">
        <f>'Index Returns'!G31*'SAA with CME'!H$28</f>
        <v>-4.9737274664245065E-3</v>
      </c>
    </row>
    <row r="32" spans="1:7" x14ac:dyDescent="0.2">
      <c r="A32" s="43">
        <v>37498</v>
      </c>
      <c r="B32" s="44">
        <f>'Index Returns'!B32*'SAA with CME'!C$28</f>
        <v>2.922954741111834E-3</v>
      </c>
      <c r="C32" s="44">
        <f>'Index Returns'!C32*'SAA with CME'!D$28</f>
        <v>-3.7235705470999407E-3</v>
      </c>
      <c r="D32" s="44">
        <f>'Index Returns'!D32*'SAA with CME'!E$28</f>
        <v>-6.3844276859078763E-3</v>
      </c>
      <c r="E32" s="44">
        <f>'Index Returns'!E32*'SAA with CME'!F$28</f>
        <v>-1.6928575128219717E-2</v>
      </c>
      <c r="F32" s="44">
        <f>'Index Returns'!F32*'SAA with CME'!G$28</f>
        <v>5.8285340015119282E-4</v>
      </c>
      <c r="G32" s="44">
        <f>'Index Returns'!G32*'SAA with CME'!H$28</f>
        <v>-4.4715791118021163E-4</v>
      </c>
    </row>
    <row r="33" spans="1:7" x14ac:dyDescent="0.2">
      <c r="A33" s="43">
        <v>37529</v>
      </c>
      <c r="B33" s="44">
        <f>'Index Returns'!B33*'SAA with CME'!C$28</f>
        <v>-1.588006385827978E-2</v>
      </c>
      <c r="C33" s="44">
        <f>'Index Returns'!C33*'SAA with CME'!D$28</f>
        <v>-6.4870969352101467E-3</v>
      </c>
      <c r="D33" s="44">
        <f>'Index Returns'!D33*'SAA with CME'!E$28</f>
        <v>-1.1122765300252057E-2</v>
      </c>
      <c r="E33" s="44">
        <f>'Index Returns'!E33*'SAA with CME'!F$28</f>
        <v>-1.8099242330777265E-2</v>
      </c>
      <c r="F33" s="44">
        <f>'Index Returns'!F33*'SAA with CME'!G$28</f>
        <v>2.4956699616963812E-3</v>
      </c>
      <c r="G33" s="44">
        <f>'Index Returns'!G33*'SAA with CME'!H$28</f>
        <v>9.6714575554527119E-4</v>
      </c>
    </row>
    <row r="34" spans="1:7" x14ac:dyDescent="0.2">
      <c r="A34" s="43">
        <v>37560</v>
      </c>
      <c r="B34" s="44">
        <f>'Index Returns'!B34*'SAA with CME'!C$28</f>
        <v>-6.9452268770408762E-3</v>
      </c>
      <c r="C34" s="44">
        <f>'Index Returns'!C34*'SAA with CME'!D$28</f>
        <v>-3.0264060630235332E-3</v>
      </c>
      <c r="D34" s="44">
        <f>'Index Returns'!D34*'SAA with CME'!E$28</f>
        <v>-5.1890706549431462E-3</v>
      </c>
      <c r="E34" s="44">
        <f>'Index Returns'!E34*'SAA with CME'!F$28</f>
        <v>3.6455738976909438E-3</v>
      </c>
      <c r="F34" s="44">
        <f>'Index Returns'!F34*'SAA with CME'!G$28</f>
        <v>-1.2800031178730304E-3</v>
      </c>
      <c r="G34" s="44">
        <f>'Index Returns'!G34*'SAA with CME'!H$28</f>
        <v>-5.3420745447294539E-3</v>
      </c>
    </row>
    <row r="35" spans="1:7" x14ac:dyDescent="0.2">
      <c r="A35" s="43">
        <v>37589</v>
      </c>
      <c r="B35" s="44">
        <f>'Index Returns'!B35*'SAA with CME'!C$28</f>
        <v>2.1623755101964851E-2</v>
      </c>
      <c r="C35" s="44">
        <f>'Index Returns'!C35*'SAA with CME'!D$28</f>
        <v>5.4443863095649421E-3</v>
      </c>
      <c r="D35" s="44">
        <f>'Index Returns'!D35*'SAA with CME'!E$28</f>
        <v>9.3349354464724969E-3</v>
      </c>
      <c r="E35" s="44">
        <f>'Index Returns'!E35*'SAA with CME'!F$28</f>
        <v>5.4279435597505829E-3</v>
      </c>
      <c r="F35" s="44">
        <f>'Index Returns'!F35*'SAA with CME'!G$28</f>
        <v>1.8756558146300014E-3</v>
      </c>
      <c r="G35" s="44">
        <f>'Index Returns'!G35*'SAA with CME'!H$28</f>
        <v>3.4438193523727563E-3</v>
      </c>
    </row>
    <row r="36" spans="1:7" x14ac:dyDescent="0.2">
      <c r="A36" s="43">
        <v>37621</v>
      </c>
      <c r="B36" s="44">
        <f>'Index Returns'!B36*'SAA with CME'!C$28</f>
        <v>-3.0539936568674095E-3</v>
      </c>
      <c r="C36" s="44">
        <f>'Index Returns'!C36*'SAA with CME'!D$28</f>
        <v>-1.7911674888419059E-3</v>
      </c>
      <c r="D36" s="44">
        <f>'Index Returns'!D36*'SAA with CME'!E$28</f>
        <v>-3.0711327101797005E-3</v>
      </c>
      <c r="E36" s="44">
        <f>'Index Returns'!E36*'SAA with CME'!F$28</f>
        <v>-7.8830876828578161E-4</v>
      </c>
      <c r="F36" s="44">
        <f>'Index Returns'!F36*'SAA with CME'!G$28</f>
        <v>1.9125850069370055E-3</v>
      </c>
      <c r="G36" s="44">
        <f>'Index Returns'!G36*'SAA with CME'!H$28</f>
        <v>1.6599709314958654E-3</v>
      </c>
    </row>
    <row r="37" spans="1:7" x14ac:dyDescent="0.2">
      <c r="A37" s="43">
        <v>37652</v>
      </c>
      <c r="B37" s="44">
        <f>'Index Returns'!B37*'SAA with CME'!C$28</f>
        <v>-1.1039999049720318E-3</v>
      </c>
      <c r="C37" s="44">
        <f>'Index Returns'!C37*'SAA with CME'!D$28</f>
        <v>-1.4650481372959433E-3</v>
      </c>
      <c r="D37" s="44">
        <f>'Index Returns'!D37*'SAA with CME'!E$28</f>
        <v>-2.5119690282825024E-3</v>
      </c>
      <c r="E37" s="44">
        <f>'Index Returns'!E37*'SAA with CME'!F$28</f>
        <v>7.9886431392394612E-4</v>
      </c>
      <c r="F37" s="44">
        <f>'Index Returns'!F37*'SAA with CME'!G$28</f>
        <v>1.2738495811483045E-3</v>
      </c>
      <c r="G37" s="44">
        <f>'Index Returns'!G37*'SAA with CME'!H$28</f>
        <v>3.3842394189085438E-5</v>
      </c>
    </row>
    <row r="38" spans="1:7" x14ac:dyDescent="0.2">
      <c r="A38" s="43">
        <v>37680</v>
      </c>
      <c r="B38" s="44">
        <f>'Index Returns'!B38*'SAA with CME'!C$28</f>
        <v>-2.1060728547749222E-2</v>
      </c>
      <c r="C38" s="44">
        <f>'Index Returns'!C38*'SAA with CME'!D$28</f>
        <v>-4.9922118380062172E-3</v>
      </c>
      <c r="D38" s="44">
        <f>'Index Returns'!D38*'SAA with CME'!E$28</f>
        <v>-8.5596378715873649E-3</v>
      </c>
      <c r="E38" s="44">
        <f>'Index Returns'!E38*'SAA with CME'!F$28</f>
        <v>-7.1721116555749677E-3</v>
      </c>
      <c r="F38" s="44">
        <f>'Index Returns'!F38*'SAA with CME'!G$28</f>
        <v>1.4119766935957482E-3</v>
      </c>
      <c r="G38" s="44">
        <f>'Index Returns'!G38*'SAA with CME'!H$28</f>
        <v>-6.4909119398307057E-4</v>
      </c>
    </row>
    <row r="39" spans="1:7" x14ac:dyDescent="0.2">
      <c r="A39" s="43">
        <v>37711</v>
      </c>
      <c r="B39" s="44">
        <f>'Index Returns'!B39*'SAA with CME'!C$28</f>
        <v>3.3113824673197019E-3</v>
      </c>
      <c r="C39" s="44">
        <f>'Index Returns'!C39*'SAA with CME'!D$28</f>
        <v>-2.5759332341839174E-3</v>
      </c>
      <c r="D39" s="44">
        <f>'Index Returns'!D39*'SAA with CME'!E$28</f>
        <v>-4.416690713751263E-3</v>
      </c>
      <c r="E39" s="44">
        <f>'Index Returns'!E39*'SAA with CME'!F$28</f>
        <v>-4.8682119613833617E-3</v>
      </c>
      <c r="F39" s="44">
        <f>'Index Returns'!F39*'SAA with CME'!G$28</f>
        <v>9.0145771346178622E-4</v>
      </c>
      <c r="G39" s="44">
        <f>'Index Returns'!G39*'SAA with CME'!H$28</f>
        <v>2.25751269741759E-3</v>
      </c>
    </row>
    <row r="40" spans="1:7" x14ac:dyDescent="0.2">
      <c r="A40" s="43">
        <v>37741</v>
      </c>
      <c r="B40" s="44">
        <f>'Index Returns'!B40*'SAA with CME'!C$28</f>
        <v>1.6682742359617399E-2</v>
      </c>
      <c r="C40" s="44">
        <f>'Index Returns'!C40*'SAA with CME'!D$28</f>
        <v>5.0390109930137025E-3</v>
      </c>
      <c r="D40" s="44">
        <f>'Index Returns'!D40*'SAA with CME'!E$28</f>
        <v>8.6398796226506251E-3</v>
      </c>
      <c r="E40" s="44">
        <f>'Index Returns'!E40*'SAA with CME'!F$28</f>
        <v>7.9137733041893567E-3</v>
      </c>
      <c r="F40" s="44">
        <f>'Index Returns'!F40*'SAA with CME'!G$28</f>
        <v>7.1133731267364483E-4</v>
      </c>
      <c r="G40" s="44">
        <f>'Index Returns'!G40*'SAA with CME'!H$28</f>
        <v>5.0180171698921902E-3</v>
      </c>
    </row>
    <row r="41" spans="1:7" x14ac:dyDescent="0.2">
      <c r="A41" s="43">
        <v>37771</v>
      </c>
      <c r="B41" s="44">
        <f>'Index Returns'!B41*'SAA with CME'!C$28</f>
        <v>1.867324799129761E-2</v>
      </c>
      <c r="C41" s="44">
        <f>'Index Returns'!C41*'SAA with CME'!D$28</f>
        <v>7.5152927468686674E-3</v>
      </c>
      <c r="D41" s="44">
        <f>'Index Returns'!D41*'SAA with CME'!E$28</f>
        <v>1.2885708078817061E-2</v>
      </c>
      <c r="E41" s="44">
        <f>'Index Returns'!E41*'SAA with CME'!F$28</f>
        <v>-1.9578097035937915E-2</v>
      </c>
      <c r="F41" s="44">
        <f>'Index Returns'!F41*'SAA with CME'!G$28</f>
        <v>3.6965411521073369E-3</v>
      </c>
      <c r="G41" s="44">
        <f>'Index Returns'!G41*'SAA with CME'!H$28</f>
        <v>6.2059619691654643E-3</v>
      </c>
    </row>
    <row r="42" spans="1:7" x14ac:dyDescent="0.2">
      <c r="A42" s="43">
        <v>37802</v>
      </c>
      <c r="B42" s="44">
        <f>'Index Returns'!B42*'SAA with CME'!C$28</f>
        <v>1.9417229426984393E-2</v>
      </c>
      <c r="C42" s="44">
        <f>'Index Returns'!C42*'SAA with CME'!D$28</f>
        <v>6.6068041955335173E-3</v>
      </c>
      <c r="D42" s="44">
        <f>'Index Returns'!D42*'SAA with CME'!E$28</f>
        <v>1.1328015163883067E-2</v>
      </c>
      <c r="E42" s="44">
        <f>'Index Returns'!E42*'SAA with CME'!F$28</f>
        <v>-1.3087305356832488E-2</v>
      </c>
      <c r="F42" s="44">
        <f>'Index Returns'!F42*'SAA with CME'!G$28</f>
        <v>1.8707623275011358E-3</v>
      </c>
      <c r="G42" s="44">
        <f>'Index Returns'!G42*'SAA with CME'!H$28</f>
        <v>3.0221944462403196E-3</v>
      </c>
    </row>
    <row r="43" spans="1:7" x14ac:dyDescent="0.2">
      <c r="A43" s="43">
        <v>37833</v>
      </c>
      <c r="B43" s="44">
        <f>'Index Returns'!B43*'SAA with CME'!C$28</f>
        <v>2.9573358032847596E-3</v>
      </c>
      <c r="C43" s="44">
        <f>'Index Returns'!C43*'SAA with CME'!D$28</f>
        <v>5.0527851090428758E-4</v>
      </c>
      <c r="D43" s="44">
        <f>'Index Returns'!D43*'SAA with CME'!E$28</f>
        <v>8.6634966984151915E-4</v>
      </c>
      <c r="E43" s="44">
        <f>'Index Returns'!E43*'SAA with CME'!F$28</f>
        <v>3.8259962839366363E-2</v>
      </c>
      <c r="F43" s="44">
        <f>'Index Returns'!F43*'SAA with CME'!G$28</f>
        <v>-2.3936960052823109E-3</v>
      </c>
      <c r="G43" s="44">
        <f>'Index Returns'!G43*'SAA with CME'!H$28</f>
        <v>2.4584250628466205E-3</v>
      </c>
    </row>
    <row r="44" spans="1:7" x14ac:dyDescent="0.2">
      <c r="A44" s="43">
        <v>37862</v>
      </c>
      <c r="B44" s="44">
        <f>'Index Returns'!B44*'SAA with CME'!C$28</f>
        <v>-5.4275481669019822E-4</v>
      </c>
      <c r="C44" s="44">
        <f>'Index Returns'!C44*'SAA with CME'!D$28</f>
        <v>1.470783016314522E-3</v>
      </c>
      <c r="D44" s="44">
        <f>'Index Returns'!D44*'SAA with CME'!E$28</f>
        <v>2.5218020420305735E-3</v>
      </c>
      <c r="E44" s="44">
        <f>'Index Returns'!E44*'SAA with CME'!F$28</f>
        <v>2.3511804749112249E-2</v>
      </c>
      <c r="F44" s="44">
        <f>'Index Returns'!F44*'SAA with CME'!G$28</f>
        <v>-2.3342745648640036E-3</v>
      </c>
      <c r="G44" s="44">
        <f>'Index Returns'!G44*'SAA with CME'!H$28</f>
        <v>7.8271570180642755E-4</v>
      </c>
    </row>
    <row r="45" spans="1:7" x14ac:dyDescent="0.2">
      <c r="A45" s="43">
        <v>37894</v>
      </c>
      <c r="B45" s="44">
        <f>'Index Returns'!B45*'SAA with CME'!C$28</f>
        <v>1.1416994985886813E-2</v>
      </c>
      <c r="C45" s="44">
        <f>'Index Returns'!C45*'SAA with CME'!D$28</f>
        <v>5.0049839209217557E-3</v>
      </c>
      <c r="D45" s="44">
        <f>'Index Returns'!D45*'SAA with CME'!E$28</f>
        <v>8.5815368630906101E-3</v>
      </c>
      <c r="E45" s="44">
        <f>'Index Returns'!E45*'SAA with CME'!F$28</f>
        <v>-7.6516497076165148E-3</v>
      </c>
      <c r="F45" s="44">
        <f>'Index Returns'!F45*'SAA with CME'!G$28</f>
        <v>1.7474587230312034E-3</v>
      </c>
      <c r="G45" s="44">
        <f>'Index Returns'!G45*'SAA with CME'!H$28</f>
        <v>2.7113479507401127E-3</v>
      </c>
    </row>
    <row r="46" spans="1:7" x14ac:dyDescent="0.2">
      <c r="A46" s="43">
        <v>37925</v>
      </c>
      <c r="B46" s="44">
        <f>'Index Returns'!B46*'SAA with CME'!C$28</f>
        <v>6.668723936883135E-3</v>
      </c>
      <c r="C46" s="44">
        <f>'Index Returns'!C46*'SAA with CME'!D$28</f>
        <v>5.2542788232108071E-3</v>
      </c>
      <c r="D46" s="44">
        <f>'Index Returns'!D46*'SAA with CME'!E$28</f>
        <v>9.0089774758029227E-3</v>
      </c>
      <c r="E46" s="44">
        <f>'Index Returns'!E46*'SAA with CME'!F$28</f>
        <v>7.5264473961154704E-4</v>
      </c>
      <c r="F46" s="44">
        <f>'Index Returns'!F46*'SAA with CME'!G$28</f>
        <v>8.3013708383886185E-4</v>
      </c>
      <c r="G46" s="44">
        <f>'Index Returns'!G46*'SAA with CME'!H$28</f>
        <v>4.5413106880983932E-3</v>
      </c>
    </row>
    <row r="47" spans="1:7" x14ac:dyDescent="0.2">
      <c r="A47" s="43">
        <v>37953</v>
      </c>
      <c r="B47" s="44">
        <f>'Index Returns'!B47*'SAA with CME'!C$28</f>
        <v>4.9658902815657765E-3</v>
      </c>
      <c r="C47" s="44">
        <f>'Index Returns'!C47*'SAA with CME'!D$28</f>
        <v>9.4974928559874707E-4</v>
      </c>
      <c r="D47" s="44">
        <f>'Index Returns'!D47*'SAA with CME'!E$28</f>
        <v>1.6284384992706624E-3</v>
      </c>
      <c r="E47" s="44">
        <f>'Index Returns'!E47*'SAA with CME'!F$28</f>
        <v>4.4265794362711286E-4</v>
      </c>
      <c r="F47" s="44">
        <f>'Index Returns'!F47*'SAA with CME'!G$28</f>
        <v>5.8192282646861286E-4</v>
      </c>
      <c r="G47" s="44">
        <f>'Index Returns'!G47*'SAA with CME'!H$28</f>
        <v>2.0510600446334314E-3</v>
      </c>
    </row>
    <row r="48" spans="1:7" x14ac:dyDescent="0.2">
      <c r="A48" s="43">
        <v>37986</v>
      </c>
      <c r="B48" s="44">
        <f>'Index Returns'!B48*'SAA with CME'!C$28</f>
        <v>8.9928118235788508E-3</v>
      </c>
      <c r="C48" s="44">
        <f>'Index Returns'!C48*'SAA with CME'!D$28</f>
        <v>5.1105182621513897E-3</v>
      </c>
      <c r="D48" s="44">
        <f>'Index Returns'!D48*'SAA with CME'!E$28</f>
        <v>8.7624858639052412E-3</v>
      </c>
      <c r="E48" s="44">
        <f>'Index Returns'!E48*'SAA with CME'!F$28</f>
        <v>-1.4932831542465142E-3</v>
      </c>
      <c r="F48" s="44">
        <f>'Index Returns'!F48*'SAA with CME'!G$28</f>
        <v>9.8172749574055771E-4</v>
      </c>
      <c r="G48" s="44">
        <f>'Index Returns'!G48*'SAA with CME'!H$28</f>
        <v>4.289132665442094E-3</v>
      </c>
    </row>
    <row r="49" spans="1:7" x14ac:dyDescent="0.2">
      <c r="A49" s="43">
        <v>38016</v>
      </c>
      <c r="B49" s="44">
        <f>'Index Returns'!B49*'SAA with CME'!C$28</f>
        <v>1.6057345055999771E-2</v>
      </c>
      <c r="C49" s="44">
        <f>'Index Returns'!C49*'SAA with CME'!D$28</f>
        <v>5.1191796008869103E-3</v>
      </c>
      <c r="D49" s="44">
        <f>'Index Returns'!D49*'SAA with CME'!E$28</f>
        <v>8.7773365804743562E-3</v>
      </c>
      <c r="E49" s="44">
        <f>'Index Returns'!E49*'SAA with CME'!F$28</f>
        <v>-5.4652112871706191E-3</v>
      </c>
      <c r="F49" s="44">
        <f>'Index Returns'!F49*'SAA with CME'!G$28</f>
        <v>1.3637003233648636E-3</v>
      </c>
      <c r="G49" s="44">
        <f>'Index Returns'!G49*'SAA with CME'!H$28</f>
        <v>3.0783902924799681E-3</v>
      </c>
    </row>
    <row r="50" spans="1:7" x14ac:dyDescent="0.2">
      <c r="A50" s="43">
        <v>38044</v>
      </c>
      <c r="B50" s="44">
        <f>'Index Returns'!B50*'SAA with CME'!C$28</f>
        <v>2.6008469799459633E-3</v>
      </c>
      <c r="C50" s="44">
        <f>'Index Returns'!C50*'SAA with CME'!D$28</f>
        <v>1.15019203557713E-3</v>
      </c>
      <c r="D50" s="44">
        <f>'Index Returns'!D50*'SAA with CME'!E$28</f>
        <v>1.9721172952580752E-3</v>
      </c>
      <c r="E50" s="44">
        <f>'Index Returns'!E50*'SAA with CME'!F$28</f>
        <v>-3.1777454547728188E-3</v>
      </c>
      <c r="F50" s="44">
        <f>'Index Returns'!F50*'SAA with CME'!G$28</f>
        <v>6.272022506817503E-4</v>
      </c>
      <c r="G50" s="44">
        <f>'Index Returns'!G50*'SAA with CME'!H$28</f>
        <v>3.9735664037518414E-3</v>
      </c>
    </row>
    <row r="51" spans="1:7" x14ac:dyDescent="0.2">
      <c r="A51" s="43">
        <v>38077</v>
      </c>
      <c r="B51" s="44">
        <f>'Index Returns'!B51*'SAA with CME'!C$28</f>
        <v>-4.8096141487597634E-3</v>
      </c>
      <c r="C51" s="44">
        <f>'Index Returns'!C51*'SAA with CME'!D$28</f>
        <v>-9.4813002379880856E-4</v>
      </c>
      <c r="D51" s="44">
        <f>'Index Returns'!D51*'SAA with CME'!E$28</f>
        <v>-1.6256621157604019E-3</v>
      </c>
      <c r="E51" s="44">
        <f>'Index Returns'!E51*'SAA with CME'!F$28</f>
        <v>-1.2553428540201091E-2</v>
      </c>
      <c r="F51" s="44">
        <f>'Index Returns'!F51*'SAA with CME'!G$28</f>
        <v>1.5976744691930025E-3</v>
      </c>
      <c r="G51" s="44">
        <f>'Index Returns'!G51*'SAA with CME'!H$28</f>
        <v>3.0730913298425587E-3</v>
      </c>
    </row>
    <row r="52" spans="1:7" x14ac:dyDescent="0.2">
      <c r="A52" s="43">
        <v>38107</v>
      </c>
      <c r="B52" s="44">
        <f>'Index Returns'!B52*'SAA with CME'!C$28</f>
        <v>2.5730690671956291E-3</v>
      </c>
      <c r="C52" s="44">
        <f>'Index Returns'!C52*'SAA with CME'!D$28</f>
        <v>1.5745821216945816E-3</v>
      </c>
      <c r="D52" s="44">
        <f>'Index Returns'!D52*'SAA with CME'!E$28</f>
        <v>2.6997758104279671E-3</v>
      </c>
      <c r="E52" s="44">
        <f>'Index Returns'!E52*'SAA with CME'!F$28</f>
        <v>2.7095027650987993E-2</v>
      </c>
      <c r="F52" s="44">
        <f>'Index Returns'!F52*'SAA with CME'!G$28</f>
        <v>-2.2388908912963214E-3</v>
      </c>
      <c r="G52" s="44">
        <f>'Index Returns'!G52*'SAA with CME'!H$28</f>
        <v>-6.5776072596548914E-3</v>
      </c>
    </row>
    <row r="53" spans="1:7" x14ac:dyDescent="0.2">
      <c r="A53" s="43">
        <v>38138</v>
      </c>
      <c r="B53" s="44">
        <f>'Index Returns'!B53*'SAA with CME'!C$28</f>
        <v>-1.0066800508491501E-2</v>
      </c>
      <c r="C53" s="44">
        <f>'Index Returns'!C53*'SAA with CME'!D$28</f>
        <v>-4.4615959403922897E-3</v>
      </c>
      <c r="D53" s="44">
        <f>'Index Returns'!D53*'SAA with CME'!E$28</f>
        <v>-7.6498447618670003E-3</v>
      </c>
      <c r="E53" s="44">
        <f>'Index Returns'!E53*'SAA with CME'!F$28</f>
        <v>1.6835684281338546E-2</v>
      </c>
      <c r="F53" s="44">
        <f>'Index Returns'!F53*'SAA with CME'!G$28</f>
        <v>-2.052998775381459E-3</v>
      </c>
      <c r="G53" s="44">
        <f>'Index Returns'!G53*'SAA with CME'!H$28</f>
        <v>-3.5689355649677667E-3</v>
      </c>
    </row>
    <row r="54" spans="1:7" x14ac:dyDescent="0.2">
      <c r="A54" s="43">
        <v>38168</v>
      </c>
      <c r="B54" s="44">
        <f>'Index Returns'!B54*'SAA with CME'!C$28</f>
        <v>9.0971592856560184E-3</v>
      </c>
      <c r="C54" s="44">
        <f>'Index Returns'!C54*'SAA with CME'!D$28</f>
        <v>3.8487241046457179E-3</v>
      </c>
      <c r="D54" s="44">
        <f>'Index Returns'!D54*'SAA with CME'!E$28</f>
        <v>6.5990157614332461E-3</v>
      </c>
      <c r="E54" s="44">
        <f>'Index Returns'!E54*'SAA with CME'!F$28</f>
        <v>7.7254583191533742E-4</v>
      </c>
      <c r="F54" s="44">
        <f>'Index Returns'!F54*'SAA with CME'!G$28</f>
        <v>1.8562305876078714E-4</v>
      </c>
      <c r="G54" s="44">
        <f>'Index Returns'!G54*'SAA with CME'!H$28</f>
        <v>6.1331957489697258E-3</v>
      </c>
    </row>
    <row r="55" spans="1:7" x14ac:dyDescent="0.2">
      <c r="A55" s="43">
        <v>38198</v>
      </c>
      <c r="B55" s="44">
        <f>'Index Returns'!B55*'SAA with CME'!C$28</f>
        <v>-8.3182619268966432E-3</v>
      </c>
      <c r="C55" s="44">
        <f>'Index Returns'!C55*'SAA with CME'!D$28</f>
        <v>-8.3583583583583853E-4</v>
      </c>
      <c r="D55" s="44">
        <f>'Index Returns'!D55*'SAA with CME'!E$28</f>
        <v>-1.4331226933085553E-3</v>
      </c>
      <c r="E55" s="44">
        <f>'Index Returns'!E55*'SAA with CME'!F$28</f>
        <v>-9.9071805715552318E-3</v>
      </c>
      <c r="F55" s="44">
        <f>'Index Returns'!F55*'SAA with CME'!G$28</f>
        <v>1.6322479225761124E-3</v>
      </c>
      <c r="G55" s="44">
        <f>'Index Returns'!G55*'SAA with CME'!H$28</f>
        <v>3.5893042892981655E-3</v>
      </c>
    </row>
    <row r="56" spans="1:7" x14ac:dyDescent="0.2">
      <c r="A56" s="43">
        <v>38230</v>
      </c>
      <c r="B56" s="44">
        <f>'Index Returns'!B56*'SAA with CME'!C$28</f>
        <v>-5.9784204909572097E-3</v>
      </c>
      <c r="C56" s="44">
        <f>'Index Returns'!C56*'SAA with CME'!D$28</f>
        <v>-2.1652450411345919E-3</v>
      </c>
      <c r="D56" s="44">
        <f>'Index Returns'!D56*'SAA with CME'!E$28</f>
        <v>-3.7125254409805584E-3</v>
      </c>
      <c r="E56" s="44">
        <f>'Index Returns'!E56*'SAA with CME'!F$28</f>
        <v>-9.5866869888917954E-3</v>
      </c>
      <c r="F56" s="44">
        <f>'Index Returns'!F56*'SAA with CME'!G$28</f>
        <v>1.6045837867546897E-3</v>
      </c>
      <c r="G56" s="44">
        <f>'Index Returns'!G56*'SAA with CME'!H$28</f>
        <v>2.2375011813628386E-3</v>
      </c>
    </row>
    <row r="57" spans="1:7" x14ac:dyDescent="0.2">
      <c r="A57" s="43">
        <v>38260</v>
      </c>
      <c r="B57" s="44">
        <f>'Index Returns'!B57*'SAA with CME'!C$28</f>
        <v>1.0110422339686979E-2</v>
      </c>
      <c r="C57" s="44">
        <f>'Index Returns'!C57*'SAA with CME'!D$28</f>
        <v>2.7496904663640107E-3</v>
      </c>
      <c r="D57" s="44">
        <f>'Index Returns'!D57*'SAA with CME'!E$28</f>
        <v>4.7146145666030126E-3</v>
      </c>
      <c r="E57" s="44">
        <f>'Index Returns'!E57*'SAA with CME'!F$28</f>
        <v>-7.2333611731103245E-3</v>
      </c>
      <c r="F57" s="44">
        <f>'Index Returns'!F57*'SAA with CME'!G$28</f>
        <v>1.4052677223285401E-3</v>
      </c>
      <c r="G57" s="44">
        <f>'Index Returns'!G57*'SAA with CME'!H$28</f>
        <v>3.6065725312564995E-3</v>
      </c>
    </row>
    <row r="58" spans="1:7" x14ac:dyDescent="0.2">
      <c r="A58" s="43">
        <v>38289</v>
      </c>
      <c r="B58" s="44">
        <f>'Index Returns'!B58*'SAA with CME'!C$28</f>
        <v>1.0024853630791087E-3</v>
      </c>
      <c r="C58" s="44">
        <f>'Index Returns'!C58*'SAA with CME'!D$28</f>
        <v>2.9104115412294175E-3</v>
      </c>
      <c r="D58" s="44">
        <f>'Index Returns'!D58*'SAA with CME'!E$28</f>
        <v>4.9901866464387903E-3</v>
      </c>
      <c r="E58" s="44">
        <f>'Index Returns'!E58*'SAA with CME'!F$28</f>
        <v>-1.3847578062080698E-3</v>
      </c>
      <c r="F58" s="44">
        <f>'Index Returns'!F58*'SAA with CME'!G$28</f>
        <v>6.9546177957782404E-4</v>
      </c>
      <c r="G58" s="44">
        <f>'Index Returns'!G58*'SAA with CME'!H$28</f>
        <v>3.9330463758768825E-3</v>
      </c>
    </row>
    <row r="59" spans="1:7" x14ac:dyDescent="0.2">
      <c r="A59" s="43">
        <v>38321</v>
      </c>
      <c r="B59" s="44">
        <f>'Index Returns'!B59*'SAA with CME'!C$28</f>
        <v>1.5766945490571883E-2</v>
      </c>
      <c r="C59" s="44">
        <f>'Index Returns'!C59*'SAA with CME'!D$28</f>
        <v>6.0318751016425493E-3</v>
      </c>
      <c r="D59" s="44">
        <f>'Index Returns'!D59*'SAA with CME'!E$28</f>
        <v>1.0342242723683103E-2</v>
      </c>
      <c r="E59" s="44">
        <f>'Index Returns'!E59*'SAA with CME'!F$28</f>
        <v>4.7106487673896366E-3</v>
      </c>
      <c r="F59" s="44">
        <f>'Index Returns'!F59*'SAA with CME'!G$28</f>
        <v>7.5975126955012492E-5</v>
      </c>
      <c r="G59" s="44">
        <f>'Index Returns'!G59*'SAA with CME'!H$28</f>
        <v>5.3607909642165476E-3</v>
      </c>
    </row>
    <row r="60" spans="1:7" x14ac:dyDescent="0.2">
      <c r="A60" s="43">
        <v>38352</v>
      </c>
      <c r="B60" s="44">
        <f>'Index Returns'!B60*'SAA with CME'!C$28</f>
        <v>9.8506409544176915E-3</v>
      </c>
      <c r="C60" s="44">
        <f>'Index Returns'!C60*'SAA with CME'!D$28</f>
        <v>3.640426600301293E-3</v>
      </c>
      <c r="D60" s="44">
        <f>'Index Returns'!D60*'SAA with CME'!E$28</f>
        <v>6.2418692170558851E-3</v>
      </c>
      <c r="E60" s="44">
        <f>'Index Returns'!E60*'SAA with CME'!F$28</f>
        <v>1.7509747195412686E-3</v>
      </c>
      <c r="F60" s="44">
        <f>'Index Returns'!F60*'SAA with CME'!G$28</f>
        <v>5.595159170884254E-4</v>
      </c>
      <c r="G60" s="44">
        <f>'Index Returns'!G60*'SAA with CME'!H$28</f>
        <v>4.7463268469650158E-3</v>
      </c>
    </row>
    <row r="61" spans="1:7" x14ac:dyDescent="0.2">
      <c r="A61" s="43">
        <v>38383</v>
      </c>
      <c r="B61" s="44">
        <f>'Index Returns'!B61*'SAA with CME'!C$28</f>
        <v>-5.6670276367649982E-3</v>
      </c>
      <c r="C61" s="44">
        <f>'Index Returns'!C61*'SAA with CME'!D$28</f>
        <v>-1.5225233969925669E-3</v>
      </c>
      <c r="D61" s="44">
        <f>'Index Returns'!D61*'SAA with CME'!E$28</f>
        <v>-2.6105160101699979E-3</v>
      </c>
      <c r="E61" s="44">
        <f>'Index Returns'!E61*'SAA with CME'!F$28</f>
        <v>-4.4247518994840001E-4</v>
      </c>
      <c r="F61" s="44">
        <f>'Index Returns'!F61*'SAA with CME'!G$28</f>
        <v>4.7488849274859358E-4</v>
      </c>
      <c r="G61" s="44">
        <f>'Index Returns'!G61*'SAA with CME'!H$28</f>
        <v>-2.5465820793963102E-3</v>
      </c>
    </row>
    <row r="62" spans="1:7" x14ac:dyDescent="0.2">
      <c r="A62" s="43">
        <v>38411</v>
      </c>
      <c r="B62" s="44">
        <f>'Index Returns'!B62*'SAA with CME'!C$28</f>
        <v>5.8099587404024022E-3</v>
      </c>
      <c r="C62" s="44">
        <f>'Index Returns'!C62*'SAA with CME'!D$28</f>
        <v>2.4956312284513163E-3</v>
      </c>
      <c r="D62" s="44">
        <f>'Index Returns'!D62*'SAA with CME'!E$28</f>
        <v>4.2790050321861728E-3</v>
      </c>
      <c r="E62" s="44">
        <f>'Index Returns'!E62*'SAA with CME'!F$28</f>
        <v>-2.6505077929300132E-3</v>
      </c>
      <c r="F62" s="44">
        <f>'Index Returns'!F62*'SAA with CME'!G$28</f>
        <v>7.7444509172073443E-4</v>
      </c>
      <c r="G62" s="44">
        <f>'Index Returns'!G62*'SAA with CME'!H$28</f>
        <v>1.105582894676321E-3</v>
      </c>
    </row>
    <row r="63" spans="1:7" x14ac:dyDescent="0.2">
      <c r="A63" s="43">
        <v>38442</v>
      </c>
      <c r="B63" s="44">
        <f>'Index Returns'!B63*'SAA with CME'!C$28</f>
        <v>-9.7197159892703066E-4</v>
      </c>
      <c r="C63" s="44">
        <f>'Index Returns'!C63*'SAA with CME'!D$28</f>
        <v>1.5853114665814209E-3</v>
      </c>
      <c r="D63" s="44">
        <f>'Index Returns'!D63*'SAA with CME'!E$28</f>
        <v>2.7181723268040409E-3</v>
      </c>
      <c r="E63" s="44">
        <f>'Index Returns'!E63*'SAA with CME'!F$28</f>
        <v>1.5880979468836057E-2</v>
      </c>
      <c r="F63" s="44">
        <f>'Index Returns'!F63*'SAA with CME'!G$28</f>
        <v>-1.5358817156321234E-3</v>
      </c>
      <c r="G63" s="44">
        <f>'Index Returns'!G63*'SAA with CME'!H$28</f>
        <v>-1.0086391677764E-3</v>
      </c>
    </row>
    <row r="64" spans="1:7" x14ac:dyDescent="0.2">
      <c r="A64" s="43">
        <v>38471</v>
      </c>
      <c r="B64" s="44">
        <f>'Index Returns'!B64*'SAA with CME'!C$28</f>
        <v>-8.5138150624219176E-3</v>
      </c>
      <c r="C64" s="44">
        <f>'Index Returns'!C64*'SAA with CME'!D$28</f>
        <v>-2.7825932609531808E-3</v>
      </c>
      <c r="D64" s="44">
        <f>'Index Returns'!D64*'SAA with CME'!E$28</f>
        <v>-4.7710296418813488E-3</v>
      </c>
      <c r="E64" s="44">
        <f>'Index Returns'!E64*'SAA with CME'!F$28</f>
        <v>-6.9351897081339105E-3</v>
      </c>
      <c r="F64" s="44">
        <f>'Index Returns'!F64*'SAA with CME'!G$28</f>
        <v>1.5087822129346073E-4</v>
      </c>
      <c r="G64" s="44">
        <f>'Index Returns'!G64*'SAA with CME'!H$28</f>
        <v>-7.2351100173552923E-5</v>
      </c>
    </row>
    <row r="65" spans="1:7" x14ac:dyDescent="0.2">
      <c r="A65" s="43">
        <v>38503</v>
      </c>
      <c r="B65" s="44">
        <f>'Index Returns'!B65*'SAA with CME'!C$28</f>
        <v>4.2878464109035851E-3</v>
      </c>
      <c r="C65" s="44">
        <f>'Index Returns'!C65*'SAA with CME'!D$28</f>
        <v>-9.6457294105672649E-4</v>
      </c>
      <c r="D65" s="44">
        <f>'Index Returns'!D65*'SAA with CME'!E$28</f>
        <v>-1.6538551135432168E-3</v>
      </c>
      <c r="E65" s="44">
        <f>'Index Returns'!E65*'SAA with CME'!F$28</f>
        <v>-9.0140650674219048E-3</v>
      </c>
      <c r="F65" s="44">
        <f>'Index Returns'!F65*'SAA with CME'!G$28</f>
        <v>8.6421738567892545E-4</v>
      </c>
      <c r="G65" s="44">
        <f>'Index Returns'!G65*'SAA with CME'!H$28</f>
        <v>4.3244610361650284E-3</v>
      </c>
    </row>
    <row r="66" spans="1:7" x14ac:dyDescent="0.2">
      <c r="A66" s="43">
        <v>38533</v>
      </c>
      <c r="B66" s="44">
        <f>'Index Returns'!B66*'SAA with CME'!C$28</f>
        <v>8.4416032693612163E-3</v>
      </c>
      <c r="C66" s="44">
        <f>'Index Returns'!C66*'SAA with CME'!D$28</f>
        <v>8.3198416981471407E-4</v>
      </c>
      <c r="D66" s="44">
        <f>'Index Returns'!D66*'SAA with CME'!E$28</f>
        <v>1.4265186333421638E-3</v>
      </c>
      <c r="E66" s="44">
        <f>'Index Returns'!E66*'SAA with CME'!F$28</f>
        <v>-7.0143440180096238E-3</v>
      </c>
      <c r="F66" s="44">
        <f>'Index Returns'!F66*'SAA with CME'!G$28</f>
        <v>1.4021960395042762E-3</v>
      </c>
      <c r="G66" s="44">
        <f>'Index Returns'!G66*'SAA with CME'!H$28</f>
        <v>4.5594158439700855E-3</v>
      </c>
    </row>
    <row r="67" spans="1:7" x14ac:dyDescent="0.2">
      <c r="A67" s="43">
        <v>38562</v>
      </c>
      <c r="B67" s="44">
        <f>'Index Returns'!B67*'SAA with CME'!C$28</f>
        <v>7.264419466999978E-3</v>
      </c>
      <c r="C67" s="44">
        <f>'Index Returns'!C67*'SAA with CME'!D$28</f>
        <v>1.1360522979095183E-3</v>
      </c>
      <c r="D67" s="44">
        <f>'Index Returns'!D67*'SAA with CME'!E$28</f>
        <v>1.9478733252581285E-3</v>
      </c>
      <c r="E67" s="44">
        <f>'Index Returns'!E67*'SAA with CME'!F$28</f>
        <v>8.9235310755100185E-3</v>
      </c>
      <c r="F67" s="44">
        <f>'Index Returns'!F67*'SAA with CME'!G$28</f>
        <v>-3.1707073308311746E-4</v>
      </c>
      <c r="G67" s="44">
        <f>'Index Returns'!G67*'SAA with CME'!H$28</f>
        <v>3.917047600582319E-3</v>
      </c>
    </row>
    <row r="68" spans="1:7" x14ac:dyDescent="0.2">
      <c r="A68" s="43">
        <v>38595</v>
      </c>
      <c r="B68" s="44">
        <f>'Index Returns'!B68*'SAA with CME'!C$28</f>
        <v>3.4822034879588583E-4</v>
      </c>
      <c r="C68" s="44">
        <f>'Index Returns'!C68*'SAA with CME'!D$28</f>
        <v>4.5032992859079645E-3</v>
      </c>
      <c r="D68" s="44">
        <f>'Index Returns'!D68*'SAA with CME'!E$28</f>
        <v>7.7213492466988026E-3</v>
      </c>
      <c r="E68" s="44">
        <f>'Index Returns'!E68*'SAA with CME'!F$28</f>
        <v>4.0535210221231618E-3</v>
      </c>
      <c r="F68" s="44">
        <f>'Index Returns'!F68*'SAA with CME'!G$28</f>
        <v>1.9374938237809759E-5</v>
      </c>
      <c r="G68" s="44">
        <f>'Index Returns'!G68*'SAA with CME'!H$28</f>
        <v>-2.3269434054237664E-4</v>
      </c>
    </row>
    <row r="69" spans="1:7" x14ac:dyDescent="0.2">
      <c r="A69" s="43">
        <v>38625</v>
      </c>
      <c r="B69" s="44">
        <f>'Index Returns'!B69*'SAA with CME'!C$28</f>
        <v>9.718944710671336E-4</v>
      </c>
      <c r="C69" s="44">
        <f>'Index Returns'!C69*'SAA with CME'!D$28</f>
        <v>3.2752445745906559E-3</v>
      </c>
      <c r="D69" s="44">
        <f>'Index Returns'!D69*'SAA with CME'!E$28</f>
        <v>5.6157287409049073E-3</v>
      </c>
      <c r="E69" s="44">
        <f>'Index Returns'!E69*'SAA with CME'!F$28</f>
        <v>-2.9668168142717895E-3</v>
      </c>
      <c r="F69" s="44">
        <f>'Index Returns'!F69*'SAA with CME'!G$28</f>
        <v>4.3308603567756361E-4</v>
      </c>
      <c r="G69" s="44">
        <f>'Index Returns'!G69*'SAA with CME'!H$28</f>
        <v>1.1030132024071879E-3</v>
      </c>
    </row>
    <row r="70" spans="1:7" x14ac:dyDescent="0.2">
      <c r="A70" s="43">
        <v>38656</v>
      </c>
      <c r="B70" s="44">
        <f>'Index Returns'!B70*'SAA with CME'!C$28</f>
        <v>-9.4619955306405462E-3</v>
      </c>
      <c r="C70" s="44">
        <f>'Index Returns'!C70*'SAA with CME'!D$28</f>
        <v>-1.7704642433935788E-3</v>
      </c>
      <c r="D70" s="44">
        <f>'Index Returns'!D70*'SAA with CME'!E$28</f>
        <v>-3.0356349609746017E-3</v>
      </c>
      <c r="E70" s="44">
        <f>'Index Returns'!E70*'SAA with CME'!F$28</f>
        <v>1.2530593321062202E-2</v>
      </c>
      <c r="F70" s="44">
        <f>'Index Returns'!F70*'SAA with CME'!G$28</f>
        <v>-1.3254309714742726E-3</v>
      </c>
      <c r="G70" s="44">
        <f>'Index Returns'!G70*'SAA with CME'!H$28</f>
        <v>-4.126218533635562E-3</v>
      </c>
    </row>
    <row r="71" spans="1:7" x14ac:dyDescent="0.2">
      <c r="A71" s="43">
        <v>38686</v>
      </c>
      <c r="B71" s="44">
        <f>'Index Returns'!B71*'SAA with CME'!C$28</f>
        <v>1.2796975536153938E-2</v>
      </c>
      <c r="C71" s="44">
        <f>'Index Returns'!C71*'SAA with CME'!D$28</f>
        <v>1.8564518237678127E-3</v>
      </c>
      <c r="D71" s="44">
        <f>'Index Returns'!D71*'SAA with CME'!E$28</f>
        <v>3.1830691190874527E-3</v>
      </c>
      <c r="E71" s="44">
        <f>'Index Returns'!E71*'SAA with CME'!F$28</f>
        <v>3.1871716684808171E-3</v>
      </c>
      <c r="F71" s="44">
        <f>'Index Returns'!F71*'SAA with CME'!G$28</f>
        <v>-3.2824409104371217E-4</v>
      </c>
      <c r="G71" s="44">
        <f>'Index Returns'!G71*'SAA with CME'!H$28</f>
        <v>2.440542639421432E-3</v>
      </c>
    </row>
    <row r="72" spans="1:7" x14ac:dyDescent="0.2">
      <c r="A72" s="43">
        <v>38716</v>
      </c>
      <c r="B72" s="44">
        <f>'Index Returns'!B72*'SAA with CME'!C$28</f>
        <v>6.8822204590273982E-3</v>
      </c>
      <c r="C72" s="44">
        <f>'Index Returns'!C72*'SAA with CME'!D$28</f>
        <v>4.2514089683900807E-3</v>
      </c>
      <c r="D72" s="44">
        <f>'Index Returns'!D72*'SAA with CME'!E$28</f>
        <v>7.2894585394780642E-3</v>
      </c>
      <c r="E72" s="44">
        <f>'Index Returns'!E72*'SAA with CME'!F$28</f>
        <v>-2.9770986907582072E-3</v>
      </c>
      <c r="F72" s="44">
        <f>'Index Returns'!F72*'SAA with CME'!G$28</f>
        <v>7.5702394511398046E-4</v>
      </c>
      <c r="G72" s="44">
        <f>'Index Returns'!G72*'SAA with CME'!H$28</f>
        <v>2.96950012615003E-3</v>
      </c>
    </row>
    <row r="73" spans="1:7" x14ac:dyDescent="0.2">
      <c r="A73" s="43">
        <v>38748</v>
      </c>
      <c r="B73" s="44">
        <f>'Index Returns'!B73*'SAA with CME'!C$28</f>
        <v>5.4405185767628693E-3</v>
      </c>
      <c r="C73" s="44">
        <f>'Index Returns'!C73*'SAA with CME'!D$28</f>
        <v>2.9106436322325706E-3</v>
      </c>
      <c r="D73" s="44">
        <f>'Index Returns'!D73*'SAA with CME'!E$28</f>
        <v>4.990584589275494E-3</v>
      </c>
      <c r="E73" s="44">
        <f>'Index Returns'!E73*'SAA with CME'!F$28</f>
        <v>-2.2778761053538288E-3</v>
      </c>
      <c r="F73" s="44">
        <f>'Index Returns'!F73*'SAA with CME'!G$28</f>
        <v>7.360854326154782E-4</v>
      </c>
      <c r="G73" s="44">
        <f>'Index Returns'!G73*'SAA with CME'!H$28</f>
        <v>4.3685023337676088E-3</v>
      </c>
    </row>
    <row r="74" spans="1:7" x14ac:dyDescent="0.2">
      <c r="A74" s="43">
        <v>38776</v>
      </c>
      <c r="B74" s="44">
        <f>'Index Returns'!B74*'SAA with CME'!C$28</f>
        <v>2.8687048788163781E-4</v>
      </c>
      <c r="C74" s="44">
        <f>'Index Returns'!C74*'SAA with CME'!D$28</f>
        <v>7.0841263799010699E-4</v>
      </c>
      <c r="D74" s="44">
        <f>'Index Returns'!D74*'SAA with CME'!E$28</f>
        <v>1.2146430964101403E-3</v>
      </c>
      <c r="E74" s="44">
        <f>'Index Returns'!E74*'SAA with CME'!F$28</f>
        <v>6.8910896164081333E-3</v>
      </c>
      <c r="F74" s="44">
        <f>'Index Returns'!F74*'SAA with CME'!G$28</f>
        <v>-3.1871141072952266E-4</v>
      </c>
      <c r="G74" s="44">
        <f>'Index Returns'!G74*'SAA with CME'!H$28</f>
        <v>2.6680245746066684E-3</v>
      </c>
    </row>
    <row r="75" spans="1:7" x14ac:dyDescent="0.2">
      <c r="A75" s="43">
        <v>38807</v>
      </c>
      <c r="B75" s="44">
        <f>'Index Returns'!B75*'SAA with CME'!C$28</f>
        <v>4.6093722961590457E-3</v>
      </c>
      <c r="C75" s="44">
        <f>'Index Returns'!C75*'SAA with CME'!D$28</f>
        <v>2.4995796974906586E-3</v>
      </c>
      <c r="D75" s="44">
        <f>'Index Returns'!D75*'SAA with CME'!E$28</f>
        <v>4.2857750704418896E-3</v>
      </c>
      <c r="E75" s="44">
        <f>'Index Returns'!E75*'SAA with CME'!F$28</f>
        <v>6.748298905096704E-3</v>
      </c>
      <c r="F75" s="44">
        <f>'Index Returns'!F75*'SAA with CME'!G$28</f>
        <v>-3.8059388830952097E-4</v>
      </c>
      <c r="G75" s="44">
        <f>'Index Returns'!G75*'SAA with CME'!H$28</f>
        <v>4.1286079649250915E-3</v>
      </c>
    </row>
    <row r="76" spans="1:7" x14ac:dyDescent="0.2">
      <c r="A76" s="43">
        <v>38835</v>
      </c>
      <c r="B76" s="44">
        <f>'Index Returns'!B76*'SAA with CME'!C$28</f>
        <v>3.156665768235996E-3</v>
      </c>
      <c r="C76" s="44">
        <f>'Index Returns'!C76*'SAA with CME'!D$28</f>
        <v>4.2950617283950467E-3</v>
      </c>
      <c r="D76" s="44">
        <f>'Index Returns'!D76*'SAA with CME'!E$28</f>
        <v>7.3643054870561244E-3</v>
      </c>
      <c r="E76" s="44">
        <f>'Index Returns'!E76*'SAA with CME'!F$28</f>
        <v>1.1229355323794148E-2</v>
      </c>
      <c r="F76" s="44">
        <f>'Index Returns'!F76*'SAA with CME'!G$28</f>
        <v>-9.9069118446653138E-4</v>
      </c>
      <c r="G76" s="44">
        <f>'Index Returns'!G76*'SAA with CME'!H$28</f>
        <v>-1.2121386941214647E-3</v>
      </c>
    </row>
    <row r="77" spans="1:7" x14ac:dyDescent="0.2">
      <c r="A77" s="43">
        <v>38868</v>
      </c>
      <c r="B77" s="44">
        <f>'Index Returns'!B77*'SAA with CME'!C$28</f>
        <v>-3.8560891310308151E-3</v>
      </c>
      <c r="C77" s="44">
        <f>'Index Returns'!C77*'SAA with CME'!D$28</f>
        <v>1.6245795658430689E-3</v>
      </c>
      <c r="D77" s="44">
        <f>'Index Returns'!D77*'SAA with CME'!E$28</f>
        <v>2.785501342577437E-3</v>
      </c>
      <c r="E77" s="44">
        <f>'Index Returns'!E77*'SAA with CME'!F$28</f>
        <v>4.7632224007711785E-3</v>
      </c>
      <c r="F77" s="44">
        <f>'Index Returns'!F77*'SAA with CME'!G$28</f>
        <v>-3.9615209766590456E-5</v>
      </c>
      <c r="G77" s="44">
        <f>'Index Returns'!G77*'SAA with CME'!H$28</f>
        <v>-4.7403087362467229E-4</v>
      </c>
    </row>
    <row r="78" spans="1:7" x14ac:dyDescent="0.2">
      <c r="A78" s="43">
        <v>38898</v>
      </c>
      <c r="B78" s="44">
        <f>'Index Returns'!B78*'SAA with CME'!C$28</f>
        <v>-1.0519239821303011E-2</v>
      </c>
      <c r="C78" s="44">
        <f>'Index Returns'!C78*'SAA with CME'!D$28</f>
        <v>-6.6265187820698989E-3</v>
      </c>
      <c r="D78" s="44">
        <f>'Index Returns'!D78*'SAA with CME'!E$28</f>
        <v>-1.1361817760210169E-2</v>
      </c>
      <c r="E78" s="44">
        <f>'Index Returns'!E78*'SAA with CME'!F$28</f>
        <v>-1.4158634135244953E-4</v>
      </c>
      <c r="F78" s="44">
        <f>'Index Returns'!F78*'SAA with CME'!G$28</f>
        <v>4.8253741215075944E-5</v>
      </c>
      <c r="G78" s="44">
        <f>'Index Returns'!G78*'SAA with CME'!H$28</f>
        <v>-1.270506041366501E-4</v>
      </c>
    </row>
    <row r="79" spans="1:7" x14ac:dyDescent="0.2">
      <c r="A79" s="43">
        <v>38929</v>
      </c>
      <c r="B79" s="44">
        <f>'Index Returns'!B79*'SAA with CME'!C$28</f>
        <v>9.4900354948198402E-4</v>
      </c>
      <c r="C79" s="44">
        <f>'Index Returns'!C79*'SAA with CME'!D$28</f>
        <v>2.216733472089887E-3</v>
      </c>
      <c r="D79" s="44">
        <f>'Index Returns'!D79*'SAA with CME'!E$28</f>
        <v>3.8008074165566531E-3</v>
      </c>
      <c r="E79" s="44">
        <f>'Index Returns'!E79*'SAA with CME'!F$28</f>
        <v>-7.3500218592654457E-4</v>
      </c>
      <c r="F79" s="44">
        <f>'Index Returns'!F79*'SAA with CME'!G$28</f>
        <v>5.5017966093469893E-4</v>
      </c>
      <c r="G79" s="44">
        <f>'Index Returns'!G79*'SAA with CME'!H$28</f>
        <v>4.4424815475946969E-3</v>
      </c>
    </row>
    <row r="80" spans="1:7" x14ac:dyDescent="0.2">
      <c r="A80" s="43">
        <v>38960</v>
      </c>
      <c r="B80" s="44">
        <f>'Index Returns'!B80*'SAA with CME'!C$28</f>
        <v>6.0212310741854097E-3</v>
      </c>
      <c r="C80" s="44">
        <f>'Index Returns'!C80*'SAA with CME'!D$28</f>
        <v>3.8362487650579718E-3</v>
      </c>
      <c r="D80" s="44">
        <f>'Index Returns'!D80*'SAA with CME'!E$28</f>
        <v>6.5776255655318567E-3</v>
      </c>
      <c r="E80" s="44">
        <f>'Index Returns'!E80*'SAA with CME'!F$28</f>
        <v>-8.2510313899388215E-3</v>
      </c>
      <c r="F80" s="44">
        <f>'Index Returns'!F80*'SAA with CME'!G$28</f>
        <v>1.7448518859333149E-3</v>
      </c>
      <c r="G80" s="44">
        <f>'Index Returns'!G80*'SAA with CME'!H$28</f>
        <v>3.4683950878792468E-3</v>
      </c>
    </row>
    <row r="81" spans="1:7" x14ac:dyDescent="0.2">
      <c r="A81" s="43">
        <v>38989</v>
      </c>
      <c r="B81" s="44">
        <f>'Index Returns'!B81*'SAA with CME'!C$28</f>
        <v>8.0779869866512213E-3</v>
      </c>
      <c r="C81" s="44">
        <f>'Index Returns'!C81*'SAA with CME'!D$28</f>
        <v>7.4469224877232493E-4</v>
      </c>
      <c r="D81" s="44">
        <f>'Index Returns'!D81*'SAA with CME'!E$28</f>
        <v>1.2768480549525138E-3</v>
      </c>
      <c r="E81" s="44">
        <f>'Index Returns'!E81*'SAA with CME'!F$28</f>
        <v>-6.4269554120018439E-3</v>
      </c>
      <c r="F81" s="44">
        <f>'Index Returns'!F81*'SAA with CME'!G$28</f>
        <v>1.411230142775095E-3</v>
      </c>
      <c r="G81" s="44">
        <f>'Index Returns'!G81*'SAA with CME'!H$28</f>
        <v>3.3820349337696414E-3</v>
      </c>
    </row>
    <row r="82" spans="1:7" x14ac:dyDescent="0.2">
      <c r="A82" s="43">
        <v>39021</v>
      </c>
      <c r="B82" s="44">
        <f>'Index Returns'!B82*'SAA with CME'!C$28</f>
        <v>1.1672958092065394E-2</v>
      </c>
      <c r="C82" s="44">
        <f>'Index Returns'!C82*'SAA with CME'!D$28</f>
        <v>3.0373831775700796E-3</v>
      </c>
      <c r="D82" s="44">
        <f>'Index Returns'!D82*'SAA with CME'!E$28</f>
        <v>5.2078919967536138E-3</v>
      </c>
      <c r="E82" s="44">
        <f>'Index Returns'!E82*'SAA with CME'!F$28</f>
        <v>4.2363139391059376E-4</v>
      </c>
      <c r="F82" s="44">
        <f>'Index Returns'!F82*'SAA with CME'!G$28</f>
        <v>5.0294498219549926E-4</v>
      </c>
      <c r="G82" s="44">
        <f>'Index Returns'!G82*'SAA with CME'!H$28</f>
        <v>4.4163122828804737E-3</v>
      </c>
    </row>
    <row r="83" spans="1:7" x14ac:dyDescent="0.2">
      <c r="A83" s="43">
        <v>39051</v>
      </c>
      <c r="B83" s="44">
        <f>'Index Returns'!B83*'SAA with CME'!C$28</f>
        <v>6.7654631466120777E-3</v>
      </c>
      <c r="C83" s="44">
        <f>'Index Returns'!C83*'SAA with CME'!D$28</f>
        <v>2.8814935064935031E-3</v>
      </c>
      <c r="D83" s="44">
        <f>'Index Returns'!D83*'SAA with CME'!E$28</f>
        <v>4.9406038335835832E-3</v>
      </c>
      <c r="E83" s="44">
        <f>'Index Returns'!E83*'SAA with CME'!F$28</f>
        <v>-5.6297393956429905E-3</v>
      </c>
      <c r="F83" s="44">
        <f>'Index Returns'!F83*'SAA with CME'!G$28</f>
        <v>1.5137269650244535E-3</v>
      </c>
      <c r="G83" s="44">
        <f>'Index Returns'!G83*'SAA with CME'!H$28</f>
        <v>3.0386244307726426E-3</v>
      </c>
    </row>
    <row r="84" spans="1:7" x14ac:dyDescent="0.2">
      <c r="A84" s="43">
        <v>39080</v>
      </c>
      <c r="B84" s="44">
        <f>'Index Returns'!B84*'SAA with CME'!C$28</f>
        <v>6.7842501497054784E-3</v>
      </c>
      <c r="C84" s="44">
        <f>'Index Returns'!C84*'SAA with CME'!D$28</f>
        <v>3.5634451019066374E-3</v>
      </c>
      <c r="D84" s="44">
        <f>'Index Returns'!D84*'SAA with CME'!E$28</f>
        <v>6.1098768716882652E-3</v>
      </c>
      <c r="E84" s="44">
        <f>'Index Returns'!E84*'SAA with CME'!F$28</f>
        <v>-1.3308952859352359E-3</v>
      </c>
      <c r="F84" s="44">
        <f>'Index Returns'!F84*'SAA with CME'!G$28</f>
        <v>6.6247127053038995E-4</v>
      </c>
      <c r="G84" s="44">
        <f>'Index Returns'!G84*'SAA with CME'!H$28</f>
        <v>3.7827869026342883E-3</v>
      </c>
    </row>
    <row r="85" spans="1:7" x14ac:dyDescent="0.2">
      <c r="A85" s="43">
        <v>39113</v>
      </c>
      <c r="B85" s="44">
        <f>'Index Returns'!B85*'SAA with CME'!C$28</f>
        <v>2.0820898350586634E-3</v>
      </c>
      <c r="C85" s="44">
        <f>'Index Returns'!C85*'SAA with CME'!D$28</f>
        <v>-8.3191644401261566E-4</v>
      </c>
      <c r="D85" s="44">
        <f>'Index Returns'!D85*'SAA with CME'!E$28</f>
        <v>-1.4264025107978214E-3</v>
      </c>
      <c r="E85" s="44">
        <f>'Index Returns'!E85*'SAA with CME'!F$28</f>
        <v>8.5009875011896434E-3</v>
      </c>
      <c r="F85" s="44">
        <f>'Index Returns'!F85*'SAA with CME'!G$28</f>
        <v>-4.7231949226526047E-4</v>
      </c>
      <c r="G85" s="44">
        <f>'Index Returns'!G85*'SAA with CME'!H$28</f>
        <v>3.7830068064115875E-3</v>
      </c>
    </row>
    <row r="86" spans="1:7" x14ac:dyDescent="0.2">
      <c r="A86" s="43">
        <v>39141</v>
      </c>
      <c r="B86" s="44">
        <f>'Index Returns'!B86*'SAA with CME'!C$28</f>
        <v>6.2438834457337047E-3</v>
      </c>
      <c r="C86" s="44">
        <f>'Index Returns'!C86*'SAA with CME'!D$28</f>
        <v>3.0676321107096999E-3</v>
      </c>
      <c r="D86" s="44">
        <f>'Index Returns'!D86*'SAA with CME'!E$28</f>
        <v>5.2597567657335321E-3</v>
      </c>
      <c r="E86" s="44">
        <f>'Index Returns'!E86*'SAA with CME'!F$28</f>
        <v>-1.5422201179804398E-3</v>
      </c>
      <c r="F86" s="44">
        <f>'Index Returns'!F86*'SAA with CME'!G$28</f>
        <v>8.4347746600210802E-4</v>
      </c>
      <c r="G86" s="44">
        <f>'Index Returns'!G86*'SAA with CME'!H$28</f>
        <v>7.5520651521287152E-3</v>
      </c>
    </row>
    <row r="87" spans="1:7" x14ac:dyDescent="0.2">
      <c r="A87" s="43">
        <v>39171</v>
      </c>
      <c r="B87" s="44">
        <f>'Index Returns'!B87*'SAA with CME'!C$28</f>
        <v>-8.7455071443036277E-3</v>
      </c>
      <c r="C87" s="44">
        <f>'Index Returns'!C87*'SAA with CME'!D$28</f>
        <v>-1.3270062701279464E-3</v>
      </c>
      <c r="D87" s="44">
        <f>'Index Returns'!D87*'SAA with CME'!E$28</f>
        <v>-2.2752826791415733E-3</v>
      </c>
      <c r="E87" s="44">
        <f>'Index Returns'!E87*'SAA with CME'!F$28</f>
        <v>-6.6601596429383941E-3</v>
      </c>
      <c r="F87" s="44">
        <f>'Index Returns'!F87*'SAA with CME'!G$28</f>
        <v>9.9637830166464359E-4</v>
      </c>
      <c r="G87" s="44">
        <f>'Index Returns'!G87*'SAA with CME'!H$28</f>
        <v>-4.6278246323036704E-3</v>
      </c>
    </row>
    <row r="88" spans="1:7" x14ac:dyDescent="0.2">
      <c r="A88" s="43">
        <v>39202</v>
      </c>
      <c r="B88" s="44">
        <f>'Index Returns'!B88*'SAA with CME'!C$28</f>
        <v>1.3171789283339569E-2</v>
      </c>
      <c r="C88" s="44">
        <f>'Index Returns'!C88*'SAA with CME'!D$28</f>
        <v>5.7543616697615574E-3</v>
      </c>
      <c r="D88" s="44">
        <f>'Index Returns'!D88*'SAA with CME'!E$28</f>
        <v>9.8664186684380012E-3</v>
      </c>
      <c r="E88" s="44">
        <f>'Index Returns'!E88*'SAA with CME'!F$28</f>
        <v>5.6344981522362956E-3</v>
      </c>
      <c r="F88" s="44">
        <f>'Index Returns'!F88*'SAA with CME'!G$28</f>
        <v>-3.3323158748110301E-4</v>
      </c>
      <c r="G88" s="44">
        <f>'Index Returns'!G88*'SAA with CME'!H$28</f>
        <v>2.7937768434729889E-3</v>
      </c>
    </row>
    <row r="89" spans="1:7" x14ac:dyDescent="0.2">
      <c r="A89" s="43">
        <v>39233</v>
      </c>
      <c r="B89" s="44">
        <f>'Index Returns'!B89*'SAA with CME'!C$28</f>
        <v>9.6204104410653937E-3</v>
      </c>
      <c r="C89" s="44">
        <f>'Index Returns'!C89*'SAA with CME'!D$28</f>
        <v>1.7943559865636922E-3</v>
      </c>
      <c r="D89" s="44">
        <f>'Index Returns'!D89*'SAA with CME'!E$28</f>
        <v>3.0765997029152834E-3</v>
      </c>
      <c r="E89" s="44">
        <f>'Index Returns'!E89*'SAA with CME'!F$28</f>
        <v>2.2276974029459499E-3</v>
      </c>
      <c r="F89" s="44">
        <f>'Index Returns'!F89*'SAA with CME'!G$28</f>
        <v>1.7824679122180979E-4</v>
      </c>
      <c r="G89" s="44">
        <f>'Index Returns'!G89*'SAA with CME'!H$28</f>
        <v>-2.0431807730259036E-3</v>
      </c>
    </row>
    <row r="90" spans="1:7" x14ac:dyDescent="0.2">
      <c r="A90" s="43">
        <v>39262</v>
      </c>
      <c r="B90" s="44">
        <f>'Index Returns'!B90*'SAA with CME'!C$28</f>
        <v>8.1872598884062979E-4</v>
      </c>
      <c r="C90" s="44">
        <f>'Index Returns'!C90*'SAA with CME'!D$28</f>
        <v>4.2719848083531368E-4</v>
      </c>
      <c r="D90" s="44">
        <f>'Index Returns'!D90*'SAA with CME'!E$28</f>
        <v>7.324737839456215E-4</v>
      </c>
      <c r="E90" s="44">
        <f>'Index Returns'!E90*'SAA with CME'!F$28</f>
        <v>1.4943955618224253E-2</v>
      </c>
      <c r="F90" s="44">
        <f>'Index Returns'!F90*'SAA with CME'!G$28</f>
        <v>-1.6067370657428502E-3</v>
      </c>
      <c r="G90" s="44">
        <f>'Index Returns'!G90*'SAA with CME'!H$28</f>
        <v>-3.2542664390982391E-3</v>
      </c>
    </row>
    <row r="91" spans="1:7" x14ac:dyDescent="0.2">
      <c r="A91" s="43">
        <v>39294</v>
      </c>
      <c r="B91" s="44">
        <f>'Index Returns'!B91*'SAA with CME'!C$28</f>
        <v>8.6163238908815761E-4</v>
      </c>
      <c r="C91" s="44">
        <f>'Index Returns'!C91*'SAA with CME'!D$28</f>
        <v>1.9202670518660679E-3</v>
      </c>
      <c r="D91" s="44">
        <f>'Index Returns'!D91*'SAA with CME'!E$28</f>
        <v>3.2924865999433865E-3</v>
      </c>
      <c r="E91" s="44">
        <f>'Index Returns'!E91*'SAA with CME'!F$28</f>
        <v>-3.8433735237403486E-3</v>
      </c>
      <c r="F91" s="44">
        <f>'Index Returns'!F91*'SAA with CME'!G$28</f>
        <v>5.1327393068595275E-4</v>
      </c>
      <c r="G91" s="44">
        <f>'Index Returns'!G91*'SAA with CME'!H$28</f>
        <v>-3.2999305269240465E-3</v>
      </c>
    </row>
    <row r="92" spans="1:7" x14ac:dyDescent="0.2">
      <c r="A92" s="43">
        <v>39325</v>
      </c>
      <c r="B92" s="44">
        <f>'Index Returns'!B92*'SAA with CME'!C$28</f>
        <v>-1.5537990935181403E-2</v>
      </c>
      <c r="C92" s="44">
        <f>'Index Returns'!C92*'SAA with CME'!D$28</f>
        <v>-5.9297343616109893E-3</v>
      </c>
      <c r="D92" s="44">
        <f>'Index Returns'!D92*'SAA with CME'!E$28</f>
        <v>-1.0167112385673393E-2</v>
      </c>
      <c r="E92" s="44">
        <f>'Index Returns'!E92*'SAA with CME'!F$28</f>
        <v>-1.3100635651604998E-2</v>
      </c>
      <c r="F92" s="44">
        <f>'Index Returns'!F92*'SAA with CME'!G$28</f>
        <v>6.1391431307509256E-4</v>
      </c>
      <c r="G92" s="44">
        <f>'Index Returns'!G92*'SAA with CME'!H$28</f>
        <v>-5.0596343746005948E-3</v>
      </c>
    </row>
    <row r="93" spans="1:7" x14ac:dyDescent="0.2">
      <c r="A93" s="43">
        <v>39353</v>
      </c>
      <c r="B93" s="44">
        <f>'Index Returns'!B93*'SAA with CME'!C$28</f>
        <v>9.6346479032929522E-3</v>
      </c>
      <c r="C93" s="44">
        <f>'Index Returns'!C93*'SAA with CME'!D$28</f>
        <v>3.116232464929872E-3</v>
      </c>
      <c r="D93" s="44">
        <f>'Index Returns'!D93*'SAA with CME'!E$28</f>
        <v>5.3430868498835042E-3</v>
      </c>
      <c r="E93" s="44">
        <f>'Index Returns'!E93*'SAA with CME'!F$28</f>
        <v>-6.520526709410457E-3</v>
      </c>
      <c r="F93" s="44">
        <f>'Index Returns'!F93*'SAA with CME'!G$28</f>
        <v>8.8301340346602143E-4</v>
      </c>
      <c r="G93" s="44">
        <f>'Index Returns'!G93*'SAA with CME'!H$28</f>
        <v>3.9277324823313907E-3</v>
      </c>
    </row>
    <row r="94" spans="1:7" x14ac:dyDescent="0.2">
      <c r="A94" s="43">
        <v>39386</v>
      </c>
      <c r="B94" s="44">
        <f>'Index Returns'!B94*'SAA with CME'!C$28</f>
        <v>1.0226893043101964E-2</v>
      </c>
      <c r="C94" s="44">
        <f>'Index Returns'!C94*'SAA with CME'!D$28</f>
        <v>5.7262642607371775E-3</v>
      </c>
      <c r="D94" s="44">
        <f>'Index Returns'!D94*'SAA with CME'!E$28</f>
        <v>9.8182428990230136E-3</v>
      </c>
      <c r="E94" s="44">
        <f>'Index Returns'!E94*'SAA with CME'!F$28</f>
        <v>2.7054634866130136E-4</v>
      </c>
      <c r="F94" s="44">
        <f>'Index Returns'!F94*'SAA with CME'!G$28</f>
        <v>1.2303948877627167E-3</v>
      </c>
      <c r="G94" s="44">
        <f>'Index Returns'!G94*'SAA with CME'!H$28</f>
        <v>4.1854819261228178E-3</v>
      </c>
    </row>
    <row r="95" spans="1:7" x14ac:dyDescent="0.2">
      <c r="A95" s="43">
        <v>39416</v>
      </c>
      <c r="B95" s="44">
        <f>'Index Returns'!B95*'SAA with CME'!C$28</f>
        <v>-1.6822243706664821E-2</v>
      </c>
      <c r="C95" s="44">
        <f>'Index Returns'!C95*'SAA with CME'!D$28</f>
        <v>-2.3449590343588124E-3</v>
      </c>
      <c r="D95" s="44">
        <f>'Index Returns'!D95*'SAA with CME'!E$28</f>
        <v>-4.0206627461215581E-3</v>
      </c>
      <c r="E95" s="44">
        <f>'Index Returns'!E95*'SAA with CME'!F$28</f>
        <v>-1.6664575566767991E-2</v>
      </c>
      <c r="F95" s="44">
        <f>'Index Returns'!F95*'SAA with CME'!G$28</f>
        <v>9.8140682971818282E-4</v>
      </c>
      <c r="G95" s="44">
        <f>'Index Returns'!G95*'SAA with CME'!H$28</f>
        <v>-7.6681399931738435E-3</v>
      </c>
    </row>
    <row r="96" spans="1:7" x14ac:dyDescent="0.2">
      <c r="A96" s="43">
        <v>39447</v>
      </c>
      <c r="B96" s="44">
        <f>'Index Returns'!B96*'SAA with CME'!C$28</f>
        <v>3.2721635034059175E-3</v>
      </c>
      <c r="C96" s="44">
        <f>'Index Returns'!C96*'SAA with CME'!D$28</f>
        <v>-1.3481855109781999E-3</v>
      </c>
      <c r="D96" s="44">
        <f>'Index Returns'!D96*'SAA with CME'!E$28</f>
        <v>-2.3115965692479881E-3</v>
      </c>
      <c r="E96" s="44">
        <f>'Index Returns'!E96*'SAA with CME'!F$28</f>
        <v>-2.4459863843464768E-3</v>
      </c>
      <c r="F96" s="44">
        <f>'Index Returns'!F96*'SAA with CME'!G$28</f>
        <v>-6.6755816941560661E-4</v>
      </c>
      <c r="G96" s="44">
        <f>'Index Returns'!G96*'SAA with CME'!H$28</f>
        <v>-2.9898939753237406E-3</v>
      </c>
    </row>
    <row r="97" spans="1:7" x14ac:dyDescent="0.2">
      <c r="A97" s="43">
        <v>39478</v>
      </c>
      <c r="B97" s="44">
        <f>'Index Returns'!B97*'SAA with CME'!C$28</f>
        <v>-2.3320648509112252E-2</v>
      </c>
      <c r="C97" s="44">
        <f>'Index Returns'!C97*'SAA with CME'!D$28</f>
        <v>-8.0955842267854145E-3</v>
      </c>
      <c r="D97" s="44">
        <f>'Index Returns'!D97*'SAA with CME'!E$28</f>
        <v>-1.388067485691729E-2</v>
      </c>
      <c r="E97" s="44">
        <f>'Index Returns'!E97*'SAA with CME'!F$28</f>
        <v>-1.7151189742654532E-2</v>
      </c>
      <c r="F97" s="44">
        <f>'Index Returns'!F97*'SAA with CME'!G$28</f>
        <v>1.7250436192710918E-3</v>
      </c>
      <c r="G97" s="44">
        <f>'Index Returns'!G97*'SAA with CME'!H$28</f>
        <v>-8.0285393579186404E-3</v>
      </c>
    </row>
    <row r="98" spans="1:7" x14ac:dyDescent="0.2">
      <c r="A98" s="43">
        <v>39507</v>
      </c>
      <c r="B98" s="44">
        <f>'Index Returns'!B98*'SAA with CME'!C$28</f>
        <v>-4.0700293779885738E-3</v>
      </c>
      <c r="C98" s="44">
        <f>'Index Returns'!C98*'SAA with CME'!D$28</f>
        <v>-3.3811171527434077E-3</v>
      </c>
      <c r="D98" s="44">
        <f>'Index Returns'!D98*'SAA with CME'!E$28</f>
        <v>-5.79725768216891E-3</v>
      </c>
      <c r="E98" s="44">
        <f>'Index Returns'!E98*'SAA with CME'!F$28</f>
        <v>-3.6057992345718396E-4</v>
      </c>
      <c r="F98" s="44">
        <f>'Index Returns'!F98*'SAA with CME'!G$28</f>
        <v>-4.1598799595941692E-4</v>
      </c>
      <c r="G98" s="44">
        <f>'Index Returns'!G98*'SAA with CME'!H$28</f>
        <v>2.1359839422858433E-3</v>
      </c>
    </row>
    <row r="99" spans="1:7" x14ac:dyDescent="0.2">
      <c r="A99" s="43">
        <v>39538</v>
      </c>
      <c r="B99" s="44">
        <f>'Index Returns'!B99*'SAA with CME'!C$28</f>
        <v>-1.0158209730848574E-2</v>
      </c>
      <c r="C99" s="44">
        <f>'Index Returns'!C99*'SAA with CME'!D$28</f>
        <v>-7.0943756608343983E-4</v>
      </c>
      <c r="D99" s="44">
        <f>'Index Returns'!D99*'SAA with CME'!E$28</f>
        <v>-1.2164004363644579E-3</v>
      </c>
      <c r="E99" s="44">
        <f>'Index Returns'!E99*'SAA with CME'!F$28</f>
        <v>-1.2110864724335752E-2</v>
      </c>
      <c r="F99" s="44">
        <f>'Index Returns'!F99*'SAA with CME'!G$28</f>
        <v>-6.7406358916439471E-4</v>
      </c>
      <c r="G99" s="44">
        <f>'Index Returns'!G99*'SAA with CME'!H$28</f>
        <v>-6.4927143754612844E-4</v>
      </c>
    </row>
    <row r="100" spans="1:7" x14ac:dyDescent="0.2">
      <c r="A100" s="43">
        <v>39568</v>
      </c>
      <c r="B100" s="44">
        <f>'Index Returns'!B100*'SAA with CME'!C$28</f>
        <v>1.3967578406307957E-2</v>
      </c>
      <c r="C100" s="44">
        <f>'Index Returns'!C100*'SAA with CME'!D$28</f>
        <v>5.7144909297016716E-3</v>
      </c>
      <c r="D100" s="44">
        <f>'Index Returns'!D100*'SAA with CME'!E$28</f>
        <v>9.7980563657835713E-3</v>
      </c>
      <c r="E100" s="44">
        <f>'Index Returns'!E100*'SAA with CME'!F$28</f>
        <v>9.3530182394900574E-3</v>
      </c>
      <c r="F100" s="44">
        <f>'Index Returns'!F100*'SAA with CME'!G$28</f>
        <v>2.1056747217108133E-4</v>
      </c>
      <c r="G100" s="44">
        <f>'Index Returns'!G100*'SAA with CME'!H$28</f>
        <v>6.4402113325149647E-3</v>
      </c>
    </row>
    <row r="101" spans="1:7" x14ac:dyDescent="0.2">
      <c r="A101" s="43">
        <v>39598</v>
      </c>
      <c r="B101" s="44">
        <f>'Index Returns'!B101*'SAA with CME'!C$28</f>
        <v>9.057690709452523E-3</v>
      </c>
      <c r="C101" s="44">
        <f>'Index Returns'!C101*'SAA with CME'!D$28</f>
        <v>2.9342431761786702E-3</v>
      </c>
      <c r="D101" s="44">
        <f>'Index Returns'!D101*'SAA with CME'!E$28</f>
        <v>5.0310483269268803E-3</v>
      </c>
      <c r="E101" s="44">
        <f>'Index Returns'!E101*'SAA with CME'!F$28</f>
        <v>1.1098683610348579E-2</v>
      </c>
      <c r="F101" s="44">
        <f>'Index Returns'!F101*'SAA with CME'!G$28</f>
        <v>4.8746089202143442E-4</v>
      </c>
      <c r="G101" s="44">
        <f>'Index Returns'!G101*'SAA with CME'!H$28</f>
        <v>4.1277837421200463E-4</v>
      </c>
    </row>
    <row r="102" spans="1:7" x14ac:dyDescent="0.2">
      <c r="A102" s="43">
        <v>39629</v>
      </c>
      <c r="B102" s="44">
        <f>'Index Returns'!B102*'SAA with CME'!C$28</f>
        <v>-1.2235941952835248E-2</v>
      </c>
      <c r="C102" s="44">
        <f>'Index Returns'!C102*'SAA with CME'!D$28</f>
        <v>-5.5734919773972671E-3</v>
      </c>
      <c r="D102" s="44">
        <f>'Index Returns'!D102*'SAA with CME'!E$28</f>
        <v>-9.5562998035298077E-3</v>
      </c>
      <c r="E102" s="44">
        <f>'Index Returns'!E102*'SAA with CME'!F$28</f>
        <v>1.1257056830083727E-2</v>
      </c>
      <c r="F102" s="44">
        <f>'Index Returns'!F102*'SAA with CME'!G$28</f>
        <v>-1.1284004042661387E-3</v>
      </c>
      <c r="G102" s="44">
        <f>'Index Returns'!G102*'SAA with CME'!H$28</f>
        <v>-6.6883398446206865E-3</v>
      </c>
    </row>
    <row r="103" spans="1:7" x14ac:dyDescent="0.2">
      <c r="A103" s="43">
        <v>39660</v>
      </c>
      <c r="B103" s="44">
        <f>'Index Returns'!B103*'SAA with CME'!C$28</f>
        <v>-2.1075752047744992E-2</v>
      </c>
      <c r="C103" s="44">
        <f>'Index Returns'!C103*'SAA with CME'!D$28</f>
        <v>-6.3269648941241922E-3</v>
      </c>
      <c r="D103" s="44">
        <f>'Index Returns'!D103*'SAA with CME'!E$28</f>
        <v>-1.0848203176726199E-2</v>
      </c>
      <c r="E103" s="44">
        <f>'Index Returns'!E103*'SAA with CME'!F$28</f>
        <v>-4.4552064880978908E-3</v>
      </c>
      <c r="F103" s="44">
        <f>'Index Returns'!F103*'SAA with CME'!G$28</f>
        <v>-7.6030154477926153E-4</v>
      </c>
      <c r="G103" s="44">
        <f>'Index Returns'!G103*'SAA with CME'!H$28</f>
        <v>-7.4192499842427378E-3</v>
      </c>
    </row>
    <row r="104" spans="1:7" x14ac:dyDescent="0.2">
      <c r="A104" s="43">
        <v>39689</v>
      </c>
      <c r="B104" s="44">
        <f>'Index Returns'!B104*'SAA with CME'!C$28</f>
        <v>6.6445078178288177E-3</v>
      </c>
      <c r="C104" s="44">
        <f>'Index Returns'!C104*'SAA with CME'!D$28</f>
        <v>-4.0024951586474225E-3</v>
      </c>
      <c r="D104" s="44">
        <f>'Index Returns'!D104*'SAA with CME'!E$28</f>
        <v>-6.8626713473934307E-3</v>
      </c>
      <c r="E104" s="44">
        <f>'Index Returns'!E104*'SAA with CME'!F$28</f>
        <v>-6.0573525725073976E-3</v>
      </c>
      <c r="F104" s="44">
        <f>'Index Returns'!F104*'SAA with CME'!G$28</f>
        <v>3.0022811034213532E-4</v>
      </c>
      <c r="G104" s="44">
        <f>'Index Returns'!G104*'SAA with CME'!H$28</f>
        <v>1.5971691323724828E-3</v>
      </c>
    </row>
    <row r="105" spans="1:7" x14ac:dyDescent="0.2">
      <c r="A105" s="43">
        <v>39721</v>
      </c>
      <c r="B105" s="44">
        <f>'Index Returns'!B105*'SAA with CME'!C$28</f>
        <v>-1.6837999896984729E-2</v>
      </c>
      <c r="C105" s="44">
        <f>'Index Returns'!C105*'SAA with CME'!D$28</f>
        <v>-7.4731815140023881E-3</v>
      </c>
      <c r="D105" s="44">
        <f>'Index Returns'!D105*'SAA with CME'!E$28</f>
        <v>-1.2813504231032148E-2</v>
      </c>
      <c r="E105" s="44">
        <f>'Index Returns'!E105*'SAA with CME'!F$28</f>
        <v>-1.0216421861731842E-2</v>
      </c>
      <c r="F105" s="44">
        <f>'Index Returns'!F105*'SAA with CME'!G$28</f>
        <v>-2.1686365090460968E-3</v>
      </c>
      <c r="G105" s="44">
        <f>'Index Returns'!G105*'SAA with CME'!H$28</f>
        <v>-1.3215210019038367E-3</v>
      </c>
    </row>
    <row r="106" spans="1:7" x14ac:dyDescent="0.2">
      <c r="A106" s="43">
        <v>39752</v>
      </c>
      <c r="B106" s="44">
        <f>'Index Returns'!B106*'SAA with CME'!C$28</f>
        <v>-7.0798074786839527E-2</v>
      </c>
      <c r="C106" s="44">
        <f>'Index Returns'!C106*'SAA with CME'!D$28</f>
        <v>-2.2738665185874418E-2</v>
      </c>
      <c r="D106" s="44">
        <f>'Index Returns'!D106*'SAA with CME'!E$28</f>
        <v>-3.8987676402788385E-2</v>
      </c>
      <c r="E106" s="44">
        <f>'Index Returns'!E106*'SAA with CME'!F$28</f>
        <v>6.9034978705489461E-3</v>
      </c>
      <c r="F106" s="44">
        <f>'Index Returns'!F106*'SAA with CME'!G$28</f>
        <v>-9.2372921830592772E-3</v>
      </c>
      <c r="G106" s="44">
        <f>'Index Returns'!G106*'SAA with CME'!H$28</f>
        <v>-2.7380900690175566E-2</v>
      </c>
    </row>
    <row r="107" spans="1:7" x14ac:dyDescent="0.2">
      <c r="A107" s="43">
        <v>39780</v>
      </c>
      <c r="B107" s="44">
        <f>'Index Returns'!B107*'SAA with CME'!C$28</f>
        <v>-3.1400280985282462E-2</v>
      </c>
      <c r="C107" s="44">
        <f>'Index Returns'!C107*'SAA with CME'!D$28</f>
        <v>-8.9228395061728659E-3</v>
      </c>
      <c r="D107" s="44">
        <f>'Index Returns'!D107*'SAA with CME'!E$28</f>
        <v>-1.5299085342827963E-2</v>
      </c>
      <c r="E107" s="44">
        <f>'Index Returns'!E107*'SAA with CME'!F$28</f>
        <v>-1.4993647921738528E-2</v>
      </c>
      <c r="F107" s="44">
        <f>'Index Returns'!F107*'SAA with CME'!G$28</f>
        <v>2.1786707113290358E-4</v>
      </c>
      <c r="G107" s="44">
        <f>'Index Returns'!G107*'SAA with CME'!H$28</f>
        <v>-2.0819624970033077E-2</v>
      </c>
    </row>
    <row r="108" spans="1:7" x14ac:dyDescent="0.2">
      <c r="A108" s="43">
        <v>39813</v>
      </c>
      <c r="B108" s="44">
        <f>'Index Returns'!B108*'SAA with CME'!C$28</f>
        <v>-1.5436128378446539E-3</v>
      </c>
      <c r="C108" s="44">
        <f>'Index Returns'!C108*'SAA with CME'!D$28</f>
        <v>8.97509755824155E-4</v>
      </c>
      <c r="D108" s="44">
        <f>'Index Returns'!D108*'SAA with CME'!E$28</f>
        <v>1.5388686909447609E-3</v>
      </c>
      <c r="E108" s="44">
        <f>'Index Returns'!E108*'SAA with CME'!F$28</f>
        <v>-6.264004566624258E-2</v>
      </c>
      <c r="F108" s="44">
        <f>'Index Returns'!F108*'SAA with CME'!G$28</f>
        <v>5.0231225211322689E-3</v>
      </c>
      <c r="G108" s="44">
        <f>'Index Returns'!G108*'SAA with CME'!H$28</f>
        <v>1.2333860682426244E-3</v>
      </c>
    </row>
    <row r="109" spans="1:7" x14ac:dyDescent="0.2">
      <c r="A109" s="43">
        <v>39843</v>
      </c>
      <c r="B109" s="44">
        <f>'Index Returns'!B109*'SAA with CME'!C$28</f>
        <v>-2.1233008559854755E-3</v>
      </c>
      <c r="C109" s="44">
        <f>'Index Returns'!C109*'SAA with CME'!D$28</f>
        <v>-3.5521859425130045E-3</v>
      </c>
      <c r="D109" s="44">
        <f>'Index Returns'!D109*'SAA with CME'!E$28</f>
        <v>-6.0905719362657996E-3</v>
      </c>
      <c r="E109" s="44">
        <f>'Index Returns'!E109*'SAA with CME'!F$28</f>
        <v>8.3276026855298255E-3</v>
      </c>
      <c r="F109" s="44">
        <f>'Index Returns'!F109*'SAA with CME'!G$28</f>
        <v>3.5407630443763461E-3</v>
      </c>
      <c r="G109" s="44">
        <f>'Index Returns'!G109*'SAA with CME'!H$28</f>
        <v>-1.4753526279914567E-3</v>
      </c>
    </row>
    <row r="110" spans="1:7" x14ac:dyDescent="0.2">
      <c r="A110" s="43">
        <v>39871</v>
      </c>
      <c r="B110" s="44">
        <f>'Index Returns'!B110*'SAA with CME'!C$28</f>
        <v>-2.2685755728106754E-2</v>
      </c>
      <c r="C110" s="44">
        <f>'Index Returns'!C110*'SAA with CME'!D$28</f>
        <v>-8.8960457040439048E-3</v>
      </c>
      <c r="D110" s="44">
        <f>'Index Returns'!D110*'SAA with CME'!E$28</f>
        <v>-1.5253144735564297E-2</v>
      </c>
      <c r="E110" s="44">
        <f>'Index Returns'!E110*'SAA with CME'!F$28</f>
        <v>2.7858940488736755E-2</v>
      </c>
      <c r="F110" s="44">
        <f>'Index Returns'!F110*'SAA with CME'!G$28</f>
        <v>-3.6772561178916892E-4</v>
      </c>
      <c r="G110" s="44">
        <f>'Index Returns'!G110*'SAA with CME'!H$28</f>
        <v>-1.4602734811584981E-2</v>
      </c>
    </row>
    <row r="111" spans="1:7" x14ac:dyDescent="0.2">
      <c r="A111" s="43">
        <v>39903</v>
      </c>
      <c r="B111" s="44">
        <f>'Index Returns'!B111*'SAA with CME'!C$28</f>
        <v>-1.9985399446565816E-2</v>
      </c>
      <c r="C111" s="44">
        <f>'Index Returns'!C111*'SAA with CME'!D$28</f>
        <v>-5.3283904166436004E-3</v>
      </c>
      <c r="D111" s="44">
        <f>'Index Returns'!D111*'SAA with CME'!E$28</f>
        <v>-9.1360490870357452E-3</v>
      </c>
      <c r="E111" s="44">
        <f>'Index Returns'!E111*'SAA with CME'!F$28</f>
        <v>-3.4977869633500839E-3</v>
      </c>
      <c r="F111" s="44">
        <f>'Index Returns'!F111*'SAA with CME'!G$28</f>
        <v>-2.7074705735146052E-3</v>
      </c>
      <c r="G111" s="44">
        <f>'Index Returns'!G111*'SAA with CME'!H$28</f>
        <v>-9.2227560011349501E-3</v>
      </c>
    </row>
    <row r="112" spans="1:7" x14ac:dyDescent="0.2">
      <c r="A112" s="43">
        <v>39933</v>
      </c>
      <c r="B112" s="44">
        <f>'Index Returns'!B112*'SAA with CME'!C$28</f>
        <v>4.1984736723737134E-2</v>
      </c>
      <c r="C112" s="44">
        <f>'Index Returns'!C112*'SAA with CME'!D$28</f>
        <v>1.3364504188583648E-2</v>
      </c>
      <c r="D112" s="44">
        <f>'Index Returns'!D112*'SAA with CME'!E$28</f>
        <v>2.2914756003878958E-2</v>
      </c>
      <c r="E112" s="44">
        <f>'Index Returns'!E112*'SAA with CME'!F$28</f>
        <v>7.5927244800764468E-3</v>
      </c>
      <c r="F112" s="44">
        <f>'Index Returns'!F112*'SAA with CME'!G$28</f>
        <v>1.9810056977057132E-3</v>
      </c>
      <c r="G112" s="44">
        <f>'Index Returns'!G112*'SAA with CME'!H$28</f>
        <v>1.9527250720871463E-2</v>
      </c>
    </row>
    <row r="113" spans="1:7" x14ac:dyDescent="0.2">
      <c r="A113" s="43">
        <v>39962</v>
      </c>
      <c r="B113" s="44">
        <f>'Index Returns'!B113*'SAA with CME'!C$28</f>
        <v>2.1599630776594037E-2</v>
      </c>
      <c r="C113" s="44">
        <f>'Index Returns'!C113*'SAA with CME'!D$28</f>
        <v>1.2035286704473841E-2</v>
      </c>
      <c r="D113" s="44">
        <f>'Index Returns'!D113*'SAA with CME'!E$28</f>
        <v>2.0635681981029327E-2</v>
      </c>
      <c r="E113" s="44">
        <f>'Index Returns'!E113*'SAA with CME'!F$28</f>
        <v>2.4868098196247346E-2</v>
      </c>
      <c r="F113" s="44">
        <f>'Index Returns'!F113*'SAA with CME'!G$28</f>
        <v>3.7421536238595025E-3</v>
      </c>
      <c r="G113" s="44">
        <f>'Index Returns'!G113*'SAA with CME'!H$28</f>
        <v>7.6548664282906319E-3</v>
      </c>
    </row>
    <row r="114" spans="1:7" x14ac:dyDescent="0.2">
      <c r="A114" s="43">
        <v>39994</v>
      </c>
      <c r="B114" s="44">
        <f>'Index Returns'!B114*'SAA with CME'!C$28</f>
        <v>9.3218844966063245E-3</v>
      </c>
      <c r="C114" s="44">
        <f>'Index Returns'!C114*'SAA with CME'!D$28</f>
        <v>4.3869516310461069E-3</v>
      </c>
      <c r="D114" s="44">
        <f>'Index Returns'!D114*'SAA with CME'!E$28</f>
        <v>7.5218597568410019E-3</v>
      </c>
      <c r="E114" s="44">
        <f>'Index Returns'!E114*'SAA with CME'!F$28</f>
        <v>2.5909343803027868E-2</v>
      </c>
      <c r="F114" s="44">
        <f>'Index Returns'!F114*'SAA with CME'!G$28</f>
        <v>3.1786085817701332E-3</v>
      </c>
      <c r="G114" s="44">
        <f>'Index Returns'!G114*'SAA with CME'!H$28</f>
        <v>5.1514387431509084E-3</v>
      </c>
    </row>
    <row r="115" spans="1:7" x14ac:dyDescent="0.2">
      <c r="A115" s="43">
        <v>40025</v>
      </c>
      <c r="B115" s="44">
        <f>'Index Returns'!B115*'SAA with CME'!C$28</f>
        <v>3.5144779880811831E-3</v>
      </c>
      <c r="C115" s="44">
        <f>'Index Returns'!C115*'SAA with CME'!D$28</f>
        <v>1.3446401799100801E-3</v>
      </c>
      <c r="D115" s="44">
        <f>'Index Returns'!D115*'SAA with CME'!E$28</f>
        <v>2.3055177506676222E-3</v>
      </c>
      <c r="E115" s="44">
        <f>'Index Returns'!E115*'SAA with CME'!F$28</f>
        <v>-8.5291202211915072E-3</v>
      </c>
      <c r="F115" s="44">
        <f>'Index Returns'!F115*'SAA with CME'!G$28</f>
        <v>3.0545638748084697E-3</v>
      </c>
      <c r="G115" s="44">
        <f>'Index Returns'!G115*'SAA with CME'!H$28</f>
        <v>1.1977234960279784E-3</v>
      </c>
    </row>
    <row r="116" spans="1:7" x14ac:dyDescent="0.2">
      <c r="A116" s="43">
        <v>40056</v>
      </c>
      <c r="B116" s="44">
        <f>'Index Returns'!B116*'SAA with CME'!C$28</f>
        <v>2.7117440043298611E-2</v>
      </c>
      <c r="C116" s="44">
        <f>'Index Returns'!C116*'SAA with CME'!D$28</f>
        <v>9.9997578431307681E-3</v>
      </c>
      <c r="D116" s="44">
        <f>'Index Returns'!D116*'SAA with CME'!E$28</f>
        <v>1.7145567679866216E-2</v>
      </c>
      <c r="E116" s="44">
        <f>'Index Returns'!E116*'SAA with CME'!F$28</f>
        <v>1.3890754656310221E-3</v>
      </c>
      <c r="F116" s="44">
        <f>'Index Returns'!F116*'SAA with CME'!G$28</f>
        <v>3.2271971426210038E-3</v>
      </c>
      <c r="G116" s="44">
        <f>'Index Returns'!G116*'SAA with CME'!H$28</f>
        <v>1.7801767121005237E-2</v>
      </c>
    </row>
    <row r="117" spans="1:7" x14ac:dyDescent="0.2">
      <c r="A117" s="43">
        <v>40086</v>
      </c>
      <c r="B117" s="44">
        <f>'Index Returns'!B117*'SAA with CME'!C$28</f>
        <v>1.2246022798255075E-2</v>
      </c>
      <c r="C117" s="44">
        <f>'Index Returns'!C117*'SAA with CME'!D$28</f>
        <v>5.0681033580918513E-3</v>
      </c>
      <c r="D117" s="44">
        <f>'Index Returns'!D117*'SAA with CME'!E$28</f>
        <v>8.6897613420122023E-3</v>
      </c>
      <c r="E117" s="44">
        <f>'Index Returns'!E117*'SAA with CME'!F$28</f>
        <v>-1.0274402788552477E-2</v>
      </c>
      <c r="F117" s="44">
        <f>'Index Returns'!F117*'SAA with CME'!G$28</f>
        <v>2.3803337730755442E-3</v>
      </c>
      <c r="G117" s="44">
        <f>'Index Returns'!G117*'SAA with CME'!H$28</f>
        <v>7.9719804375077748E-3</v>
      </c>
    </row>
    <row r="118" spans="1:7" x14ac:dyDescent="0.2">
      <c r="A118" s="43">
        <v>40116</v>
      </c>
      <c r="B118" s="44">
        <f>'Index Returns'!B118*'SAA with CME'!C$28</f>
        <v>6.8028180329406307E-3</v>
      </c>
      <c r="C118" s="44">
        <f>'Index Returns'!C118*'SAA with CME'!D$28</f>
        <v>2.0365491573621154E-3</v>
      </c>
      <c r="D118" s="44">
        <f>'Index Returns'!D118*'SAA with CME'!E$28</f>
        <v>3.4918636989707788E-3</v>
      </c>
      <c r="E118" s="44">
        <f>'Index Returns'!E118*'SAA with CME'!F$28</f>
        <v>-8.3551598342181794E-4</v>
      </c>
      <c r="F118" s="44">
        <f>'Index Returns'!F118*'SAA with CME'!G$28</f>
        <v>9.7455571399186574E-4</v>
      </c>
      <c r="G118" s="44">
        <f>'Index Returns'!G118*'SAA with CME'!H$28</f>
        <v>1.9287294014724385E-3</v>
      </c>
    </row>
    <row r="119" spans="1:7" x14ac:dyDescent="0.2">
      <c r="A119" s="43">
        <v>40147</v>
      </c>
      <c r="B119" s="44">
        <f>'Index Returns'!B119*'SAA with CME'!C$28</f>
        <v>4.418958339868299E-3</v>
      </c>
      <c r="C119" s="44">
        <f>'Index Returns'!C119*'SAA with CME'!D$28</f>
        <v>8.7197501951598332E-4</v>
      </c>
      <c r="D119" s="44">
        <f>'Index Returns'!D119*'SAA with CME'!E$28</f>
        <v>1.4950868757821025E-3</v>
      </c>
      <c r="E119" s="44">
        <f>'Index Returns'!E119*'SAA with CME'!F$28</f>
        <v>8.8172735381026397E-4</v>
      </c>
      <c r="F119" s="44">
        <f>'Index Returns'!F119*'SAA with CME'!G$28</f>
        <v>9.331511195758681E-4</v>
      </c>
      <c r="G119" s="44">
        <f>'Index Returns'!G119*'SAA with CME'!H$28</f>
        <v>8.9659446508671156E-4</v>
      </c>
    </row>
    <row r="120" spans="1:7" x14ac:dyDescent="0.2">
      <c r="A120" s="43">
        <v>40178</v>
      </c>
      <c r="B120" s="44">
        <f>'Index Returns'!B120*'SAA with CME'!C$28</f>
        <v>8.0233352967458826E-3</v>
      </c>
      <c r="C120" s="44">
        <f>'Index Returns'!C120*'SAA with CME'!D$28</f>
        <v>-4.4507200728398751E-4</v>
      </c>
      <c r="D120" s="44">
        <f>'Index Returns'!D120*'SAA with CME'!E$28</f>
        <v>-7.6311970179793534E-4</v>
      </c>
      <c r="E120" s="44">
        <f>'Index Returns'!E120*'SAA with CME'!F$28</f>
        <v>1.0956110967060118E-2</v>
      </c>
      <c r="F120" s="44">
        <f>'Index Returns'!F120*'SAA with CME'!G$28</f>
        <v>5.3696600775121747E-4</v>
      </c>
      <c r="G120" s="44">
        <f>'Index Returns'!G120*'SAA with CME'!H$28</f>
        <v>2.4529719769626418E-3</v>
      </c>
    </row>
    <row r="121" spans="1:7" x14ac:dyDescent="0.2">
      <c r="A121" s="43">
        <v>40207</v>
      </c>
      <c r="B121" s="44">
        <f>'Index Returns'!B121*'SAA with CME'!C$28</f>
        <v>5.1291008180435593E-3</v>
      </c>
      <c r="C121" s="44">
        <f>'Index Returns'!C121*'SAA with CME'!D$28</f>
        <v>-4.5077952327044672E-4</v>
      </c>
      <c r="D121" s="44">
        <f>'Index Returns'!D121*'SAA with CME'!E$28</f>
        <v>-7.729057989379754E-4</v>
      </c>
      <c r="E121" s="44">
        <f>'Index Returns'!E121*'SAA with CME'!F$28</f>
        <v>7.9340659848205607E-3</v>
      </c>
      <c r="F121" s="44">
        <f>'Index Returns'!F121*'SAA with CME'!G$28</f>
        <v>9.120598931250546E-4</v>
      </c>
      <c r="G121" s="44">
        <f>'Index Returns'!G121*'SAA with CME'!H$28</f>
        <v>1.4096250360292415E-3</v>
      </c>
    </row>
    <row r="122" spans="1:7" x14ac:dyDescent="0.2">
      <c r="A122" s="43">
        <v>40235</v>
      </c>
      <c r="B122" s="44">
        <f>'Index Returns'!B122*'SAA with CME'!C$28</f>
        <v>-9.8426126333645402E-3</v>
      </c>
      <c r="C122" s="44">
        <f>'Index Returns'!C122*'SAA with CME'!D$28</f>
        <v>-6.3550077306304912E-3</v>
      </c>
      <c r="D122" s="44">
        <f>'Index Returns'!D122*'SAA with CME'!E$28</f>
        <v>-1.0896285376195105E-2</v>
      </c>
      <c r="E122" s="44">
        <f>'Index Returns'!E122*'SAA with CME'!F$28</f>
        <v>-2.2440626666913412E-3</v>
      </c>
      <c r="F122" s="44">
        <f>'Index Returns'!F122*'SAA with CME'!G$28</f>
        <v>-9.2064016702612253E-5</v>
      </c>
      <c r="G122" s="44">
        <f>'Index Returns'!G122*'SAA with CME'!H$28</f>
        <v>-3.3627461983053784E-3</v>
      </c>
    </row>
    <row r="123" spans="1:7" x14ac:dyDescent="0.2">
      <c r="A123" s="43">
        <v>40268</v>
      </c>
      <c r="B123" s="44">
        <f>'Index Returns'!B123*'SAA with CME'!C$28</f>
        <v>2.0623237629505548E-2</v>
      </c>
      <c r="C123" s="44">
        <f>'Index Returns'!C123*'SAA with CME'!D$28</f>
        <v>5.1928528656793082E-3</v>
      </c>
      <c r="D123" s="44">
        <f>'Index Returns'!D123*'SAA with CME'!E$28</f>
        <v>8.9036566341707049E-3</v>
      </c>
      <c r="E123" s="44">
        <f>'Index Returns'!E123*'SAA with CME'!F$28</f>
        <v>1.9588166040868122E-3</v>
      </c>
      <c r="F123" s="44">
        <f>'Index Returns'!F123*'SAA with CME'!G$28</f>
        <v>1.0911585334357704E-3</v>
      </c>
      <c r="G123" s="44">
        <f>'Index Returns'!G123*'SAA with CME'!H$28</f>
        <v>7.8842086906534409E-3</v>
      </c>
    </row>
    <row r="124" spans="1:7" x14ac:dyDescent="0.2">
      <c r="A124" s="43">
        <v>40298</v>
      </c>
      <c r="B124" s="44">
        <f>'Index Returns'!B124*'SAA with CME'!C$28</f>
        <v>1.4108076189472338E-2</v>
      </c>
      <c r="C124" s="44">
        <f>'Index Returns'!C124*'SAA with CME'!D$28</f>
        <v>2.4438083313127815E-3</v>
      </c>
      <c r="D124" s="44">
        <f>'Index Returns'!D124*'SAA with CME'!E$28</f>
        <v>4.1901495814648474E-3</v>
      </c>
      <c r="E124" s="44">
        <f>'Index Returns'!E124*'SAA with CME'!F$28</f>
        <v>6.3748804278712214E-3</v>
      </c>
      <c r="F124" s="44">
        <f>'Index Returns'!F124*'SAA with CME'!G$28</f>
        <v>7.5937744377376122E-4</v>
      </c>
      <c r="G124" s="44">
        <f>'Index Returns'!G124*'SAA with CME'!H$28</f>
        <v>4.7746291499055522E-3</v>
      </c>
    </row>
    <row r="125" spans="1:7" x14ac:dyDescent="0.2">
      <c r="A125" s="43">
        <v>40329</v>
      </c>
      <c r="B125" s="44">
        <f>'Index Returns'!B125*'SAA with CME'!C$28</f>
        <v>-1.970784134655218E-2</v>
      </c>
      <c r="C125" s="44">
        <f>'Index Returns'!C125*'SAA with CME'!D$28</f>
        <v>-1.1512450283980999E-2</v>
      </c>
      <c r="D125" s="44">
        <f>'Index Returns'!D125*'SAA with CME'!E$28</f>
        <v>-1.973922754946357E-2</v>
      </c>
      <c r="E125" s="44">
        <f>'Index Returns'!E125*'SAA with CME'!F$28</f>
        <v>-2.2075787499491899E-2</v>
      </c>
      <c r="F125" s="44">
        <f>'Index Returns'!F125*'SAA with CME'!G$28</f>
        <v>1.1216119699770889E-3</v>
      </c>
      <c r="G125" s="44">
        <f>'Index Returns'!G125*'SAA with CME'!H$28</f>
        <v>-4.5556910132818805E-3</v>
      </c>
    </row>
    <row r="126" spans="1:7" x14ac:dyDescent="0.2">
      <c r="A126" s="43">
        <v>40359</v>
      </c>
      <c r="B126" s="44">
        <f>'Index Returns'!B126*'SAA with CME'!C$28</f>
        <v>-1.2608389377211116E-2</v>
      </c>
      <c r="C126" s="44">
        <f>'Index Returns'!C126*'SAA with CME'!D$28</f>
        <v>-1.7587621113015518E-3</v>
      </c>
      <c r="D126" s="44">
        <f>'Index Returns'!D126*'SAA with CME'!E$28</f>
        <v>-3.015570505321767E-3</v>
      </c>
      <c r="E126" s="44">
        <f>'Index Returns'!E126*'SAA with CME'!F$28</f>
        <v>-1.2560871602620923E-2</v>
      </c>
      <c r="F126" s="44">
        <f>'Index Returns'!F126*'SAA with CME'!G$28</f>
        <v>1.4198992220903093E-4</v>
      </c>
      <c r="G126" s="44">
        <f>'Index Returns'!G126*'SAA with CME'!H$28</f>
        <v>-1.5643921773663113E-3</v>
      </c>
    </row>
    <row r="127" spans="1:7" x14ac:dyDescent="0.2">
      <c r="A127" s="43">
        <v>40389</v>
      </c>
      <c r="B127" s="44">
        <f>'Index Returns'!B127*'SAA with CME'!C$28</f>
        <v>-2.3068757369338147E-3</v>
      </c>
      <c r="C127" s="44">
        <f>'Index Returns'!C127*'SAA with CME'!D$28</f>
        <v>4.0142062713210917E-3</v>
      </c>
      <c r="D127" s="44">
        <f>'Index Returns'!D127*'SAA with CME'!E$28</f>
        <v>6.8827512011361749E-3</v>
      </c>
      <c r="E127" s="44">
        <f>'Index Returns'!E127*'SAA with CME'!F$28</f>
        <v>-1.1963739532505678E-2</v>
      </c>
      <c r="F127" s="44">
        <f>'Index Returns'!F127*'SAA with CME'!G$28</f>
        <v>2.1848635112555214E-3</v>
      </c>
      <c r="G127" s="44">
        <f>'Index Returns'!G127*'SAA with CME'!H$28</f>
        <v>1.5648270861409455E-3</v>
      </c>
    </row>
    <row r="128" spans="1:7" x14ac:dyDescent="0.2">
      <c r="A128" s="43">
        <v>40421</v>
      </c>
      <c r="B128" s="44">
        <f>'Index Returns'!B128*'SAA with CME'!C$28</f>
        <v>1.926803535449459E-3</v>
      </c>
      <c r="C128" s="44">
        <f>'Index Returns'!C128*'SAA with CME'!D$28</f>
        <v>2.7855153203342744E-3</v>
      </c>
      <c r="D128" s="44">
        <f>'Index Returns'!D128*'SAA with CME'!E$28</f>
        <v>4.7760397998940791E-3</v>
      </c>
      <c r="E128" s="44">
        <f>'Index Returns'!E128*'SAA with CME'!F$28</f>
        <v>-2.0666089813602552E-2</v>
      </c>
      <c r="F128" s="44">
        <f>'Index Returns'!F128*'SAA with CME'!G$28</f>
        <v>2.4967277050689011E-3</v>
      </c>
      <c r="G128" s="44">
        <f>'Index Returns'!G128*'SAA with CME'!H$28</f>
        <v>4.6665663380292058E-3</v>
      </c>
    </row>
    <row r="129" spans="1:7" x14ac:dyDescent="0.2">
      <c r="A129" s="43">
        <v>40451</v>
      </c>
      <c r="B129" s="44">
        <f>'Index Returns'!B129*'SAA with CME'!C$28</f>
        <v>1.1316334072066456E-2</v>
      </c>
      <c r="C129" s="44">
        <f>'Index Returns'!C129*'SAA with CME'!D$28</f>
        <v>4.2442521199405545E-3</v>
      </c>
      <c r="D129" s="44">
        <f>'Index Returns'!D129*'SAA with CME'!E$28</f>
        <v>7.2771874193778728E-3</v>
      </c>
      <c r="E129" s="44">
        <f>'Index Returns'!E129*'SAA with CME'!F$28</f>
        <v>-3.7613884997173765E-3</v>
      </c>
      <c r="F129" s="44">
        <f>'Index Returns'!F129*'SAA with CME'!G$28</f>
        <v>5.0929249940425477E-4</v>
      </c>
      <c r="G129" s="44">
        <f>'Index Returns'!G129*'SAA with CME'!H$28</f>
        <v>5.3434753104928522E-3</v>
      </c>
    </row>
    <row r="130" spans="1:7" x14ac:dyDescent="0.2">
      <c r="A130" s="43">
        <v>40480</v>
      </c>
      <c r="B130" s="44">
        <f>'Index Returns'!B130*'SAA with CME'!C$28</f>
        <v>1.5596992714772559E-2</v>
      </c>
      <c r="C130" s="44">
        <f>'Index Returns'!C130*'SAA with CME'!D$28</f>
        <v>5.9786873363962172E-3</v>
      </c>
      <c r="D130" s="44">
        <f>'Index Returns'!D130*'SAA with CME'!E$28</f>
        <v>1.0251047072440582E-2</v>
      </c>
      <c r="E130" s="44">
        <f>'Index Returns'!E130*'SAA with CME'!F$28</f>
        <v>-1.7176766001627278E-2</v>
      </c>
      <c r="F130" s="44">
        <f>'Index Returns'!F130*'SAA with CME'!G$28</f>
        <v>1.1996200499239027E-3</v>
      </c>
      <c r="G130" s="44">
        <f>'Index Returns'!G130*'SAA with CME'!H$28</f>
        <v>5.0906060778276203E-3</v>
      </c>
    </row>
    <row r="131" spans="1:7" x14ac:dyDescent="0.2">
      <c r="A131" s="43">
        <v>40512</v>
      </c>
      <c r="B131" s="44">
        <f>'Index Returns'!B131*'SAA with CME'!C$28</f>
        <v>8.8567223491646495E-3</v>
      </c>
      <c r="C131" s="44">
        <f>'Index Returns'!C131*'SAA with CME'!D$28</f>
        <v>5.4260586466507753E-4</v>
      </c>
      <c r="D131" s="44">
        <f>'Index Returns'!D131*'SAA with CME'!E$28</f>
        <v>9.303510867013856E-4</v>
      </c>
      <c r="E131" s="44">
        <f>'Index Returns'!E131*'SAA with CME'!F$28</f>
        <v>2.8289733489724099E-2</v>
      </c>
      <c r="F131" s="44">
        <f>'Index Returns'!F131*'SAA with CME'!G$28</f>
        <v>-6.7999147951740497E-4</v>
      </c>
      <c r="G131" s="44">
        <f>'Index Returns'!G131*'SAA with CME'!H$28</f>
        <v>-5.1827633822183381E-4</v>
      </c>
    </row>
    <row r="132" spans="1:7" x14ac:dyDescent="0.2">
      <c r="A132" s="43">
        <v>40543</v>
      </c>
      <c r="B132" s="44">
        <f>'Index Returns'!B132*'SAA with CME'!C$28</f>
        <v>1.3199705685255895E-2</v>
      </c>
      <c r="C132" s="44">
        <f>'Index Returns'!C132*'SAA with CME'!D$28</f>
        <v>1.2010758354492799E-4</v>
      </c>
      <c r="D132" s="44">
        <f>'Index Returns'!D132*'SAA with CME'!E$28</f>
        <v>2.0593625714140394E-4</v>
      </c>
      <c r="E132" s="44">
        <f>'Index Returns'!E132*'SAA with CME'!F$28</f>
        <v>3.8014843724518521E-2</v>
      </c>
      <c r="F132" s="44">
        <f>'Index Returns'!F132*'SAA with CME'!G$28</f>
        <v>-1.8276535991548104E-3</v>
      </c>
      <c r="G132" s="44">
        <f>'Index Returns'!G132*'SAA with CME'!H$28</f>
        <v>6.738186230342767E-4</v>
      </c>
    </row>
    <row r="133" spans="1:7" x14ac:dyDescent="0.2">
      <c r="A133" s="43">
        <v>40574</v>
      </c>
      <c r="B133" s="44">
        <f>'Index Returns'!B133*'SAA with CME'!C$28</f>
        <v>1.0561528353724283E-2</v>
      </c>
      <c r="C133" s="44">
        <f>'Index Returns'!C133*'SAA with CME'!D$28</f>
        <v>1.4945065962021502E-3</v>
      </c>
      <c r="D133" s="44">
        <f>'Index Returns'!D133*'SAA with CME'!E$28</f>
        <v>2.5624784514949742E-3</v>
      </c>
      <c r="E133" s="44">
        <f>'Index Returns'!E133*'SAA with CME'!F$28</f>
        <v>6.2327461274689919E-3</v>
      </c>
      <c r="F133" s="44">
        <f>'Index Returns'!F133*'SAA with CME'!G$28</f>
        <v>7.0277371811690379E-4</v>
      </c>
      <c r="G133" s="44">
        <f>'Index Returns'!G133*'SAA with CME'!H$28</f>
        <v>2.9132344189025652E-3</v>
      </c>
    </row>
    <row r="134" spans="1:7" x14ac:dyDescent="0.2">
      <c r="A134" s="43">
        <v>40602</v>
      </c>
      <c r="B134" s="44">
        <f>'Index Returns'!B134*'SAA with CME'!C$28</f>
        <v>1.0242832118885957E-2</v>
      </c>
      <c r="C134" s="44">
        <f>'Index Returns'!C134*'SAA with CME'!D$28</f>
        <v>3.4664692279605478E-3</v>
      </c>
      <c r="D134" s="44">
        <f>'Index Returns'!D134*'SAA with CME'!E$28</f>
        <v>5.9436022042272888E-3</v>
      </c>
      <c r="E134" s="44">
        <f>'Index Returns'!E134*'SAA with CME'!F$28</f>
        <v>1.068777735053536E-2</v>
      </c>
      <c r="F134" s="44">
        <f>'Index Returns'!F134*'SAA with CME'!G$28</f>
        <v>-1.7956284011487196E-4</v>
      </c>
      <c r="G134" s="44">
        <f>'Index Returns'!G134*'SAA with CME'!H$28</f>
        <v>3.486602528808916E-3</v>
      </c>
    </row>
    <row r="135" spans="1:7" x14ac:dyDescent="0.2">
      <c r="A135" s="43">
        <v>40633</v>
      </c>
      <c r="B135" s="44">
        <f>'Index Returns'!B135*'SAA with CME'!C$28</f>
        <v>-3.6761130428295706E-3</v>
      </c>
      <c r="C135" s="44">
        <f>'Index Returns'!C135*'SAA with CME'!D$28</f>
        <v>-2.4607668169702797E-3</v>
      </c>
      <c r="D135" s="44">
        <f>'Index Returns'!D135*'SAA with CME'!E$28</f>
        <v>-4.2192265719430133E-3</v>
      </c>
      <c r="E135" s="44">
        <f>'Index Returns'!E135*'SAA with CME'!F$28</f>
        <v>-9.0109009270312734E-3</v>
      </c>
      <c r="F135" s="44">
        <f>'Index Returns'!F135*'SAA with CME'!G$28</f>
        <v>1.1773743640199092E-3</v>
      </c>
      <c r="G135" s="44">
        <f>'Index Returns'!G135*'SAA with CME'!H$28</f>
        <v>-2.8241989255304022E-4</v>
      </c>
    </row>
    <row r="136" spans="1:7" x14ac:dyDescent="0.2">
      <c r="A136" s="43">
        <v>40662</v>
      </c>
      <c r="B136" s="44">
        <f>'Index Returns'!B136*'SAA with CME'!C$28</f>
        <v>7.8059817549145901E-3</v>
      </c>
      <c r="C136" s="44">
        <f>'Index Returns'!C136*'SAA with CME'!D$28</f>
        <v>3.1963925228744687E-3</v>
      </c>
      <c r="D136" s="44">
        <f>'Index Returns'!D136*'SAA with CME'!E$28</f>
        <v>5.4805291480142741E-3</v>
      </c>
      <c r="E136" s="44">
        <f>'Index Returns'!E136*'SAA with CME'!F$28</f>
        <v>2.3689231221629766E-3</v>
      </c>
      <c r="F136" s="44">
        <f>'Index Returns'!F136*'SAA with CME'!G$28</f>
        <v>5.1394647314019547E-4</v>
      </c>
      <c r="G136" s="44">
        <f>'Index Returns'!G136*'SAA with CME'!H$28</f>
        <v>3.677200142276803E-3</v>
      </c>
    </row>
    <row r="137" spans="1:7" x14ac:dyDescent="0.2">
      <c r="A137" s="43">
        <v>40694</v>
      </c>
      <c r="B137" s="44">
        <f>'Index Returns'!B137*'SAA with CME'!C$28</f>
        <v>1.3515409317280415E-3</v>
      </c>
      <c r="C137" s="44">
        <f>'Index Returns'!C137*'SAA with CME'!D$28</f>
        <v>-1.9866775739163609E-4</v>
      </c>
      <c r="D137" s="44">
        <f>'Index Returns'!D137*'SAA with CME'!E$28</f>
        <v>-3.4063539673667611E-4</v>
      </c>
      <c r="E137" s="44">
        <f>'Index Returns'!E137*'SAA with CME'!F$28</f>
        <v>-1.6494655092080174E-2</v>
      </c>
      <c r="F137" s="44">
        <f>'Index Returns'!F137*'SAA with CME'!G$28</f>
        <v>1.9490812593895455E-3</v>
      </c>
      <c r="G137" s="44">
        <f>'Index Returns'!G137*'SAA with CME'!H$28</f>
        <v>2.5950898215879419E-3</v>
      </c>
    </row>
    <row r="138" spans="1:7" x14ac:dyDescent="0.2">
      <c r="A138" s="43">
        <v>40724</v>
      </c>
      <c r="B138" s="44">
        <f>'Index Returns'!B138*'SAA with CME'!C$28</f>
        <v>-1.2677310885995673E-2</v>
      </c>
      <c r="C138" s="44">
        <f>'Index Returns'!C138*'SAA with CME'!D$28</f>
        <v>-2.6676602086438063E-3</v>
      </c>
      <c r="D138" s="44">
        <f>'Index Returns'!D138*'SAA with CME'!E$28</f>
        <v>-4.5739656271384654E-3</v>
      </c>
      <c r="E138" s="44">
        <f>'Index Returns'!E138*'SAA with CME'!F$28</f>
        <v>-1.0442399623762387E-2</v>
      </c>
      <c r="F138" s="44">
        <f>'Index Returns'!F138*'SAA with CME'!G$28</f>
        <v>4.4925756801193566E-4</v>
      </c>
      <c r="G138" s="44">
        <f>'Index Returns'!G138*'SAA with CME'!H$28</f>
        <v>-1.2135144178336776E-3</v>
      </c>
    </row>
    <row r="139" spans="1:7" x14ac:dyDescent="0.2">
      <c r="A139" s="43">
        <v>40753</v>
      </c>
      <c r="B139" s="44">
        <f>'Index Returns'!B139*'SAA with CME'!C$28</f>
        <v>9.9344054205873084E-3</v>
      </c>
      <c r="C139" s="44">
        <f>'Index Returns'!C139*'SAA with CME'!D$28</f>
        <v>1.3051308411896304E-3</v>
      </c>
      <c r="D139" s="44">
        <f>'Index Returns'!D139*'SAA with CME'!E$28</f>
        <v>2.2377751061311278E-3</v>
      </c>
      <c r="E139" s="44">
        <f>'Index Returns'!E139*'SAA with CME'!F$28</f>
        <v>4.819723389810796E-5</v>
      </c>
      <c r="F139" s="44">
        <f>'Index Returns'!F139*'SAA with CME'!G$28</f>
        <v>4.4750204209658133E-4</v>
      </c>
      <c r="G139" s="44">
        <f>'Index Returns'!G139*'SAA with CME'!H$28</f>
        <v>2.6210009811688251E-3</v>
      </c>
    </row>
    <row r="140" spans="1:7" x14ac:dyDescent="0.2">
      <c r="A140" s="43">
        <v>40786</v>
      </c>
      <c r="B140" s="44">
        <f>'Index Returns'!B140*'SAA with CME'!C$28</f>
        <v>-3.7395287242338156E-2</v>
      </c>
      <c r="C140" s="44">
        <f>'Index Returns'!C140*'SAA with CME'!D$28</f>
        <v>-1.0885915604465196E-2</v>
      </c>
      <c r="D140" s="44">
        <f>'Index Returns'!D140*'SAA with CME'!E$28</f>
        <v>-1.8664972260491668E-2</v>
      </c>
      <c r="E140" s="44">
        <f>'Index Returns'!E140*'SAA with CME'!F$28</f>
        <v>-4.6375722181885216E-2</v>
      </c>
      <c r="F140" s="44">
        <f>'Index Returns'!F140*'SAA with CME'!G$28</f>
        <v>1.8579350042389226E-3</v>
      </c>
      <c r="G140" s="44">
        <f>'Index Returns'!G140*'SAA with CME'!H$28</f>
        <v>-9.517548629754265E-3</v>
      </c>
    </row>
    <row r="141" spans="1:7" x14ac:dyDescent="0.2">
      <c r="A141" s="43">
        <v>40816</v>
      </c>
      <c r="B141" s="44">
        <f>'Index Returns'!B141*'SAA with CME'!C$28</f>
        <v>-4.0304989273061125E-3</v>
      </c>
      <c r="C141" s="44">
        <f>'Index Returns'!C141*'SAA with CME'!D$28</f>
        <v>-6.1779172320217245E-3</v>
      </c>
      <c r="D141" s="44">
        <f>'Index Returns'!D141*'SAA with CME'!E$28</f>
        <v>-1.0592646310430763E-2</v>
      </c>
      <c r="E141" s="44">
        <f>'Index Returns'!E141*'SAA with CME'!F$28</f>
        <v>-2.8319716250305844E-2</v>
      </c>
      <c r="F141" s="44">
        <f>'Index Returns'!F141*'SAA with CME'!G$28</f>
        <v>1.6977668741443913E-4</v>
      </c>
      <c r="G141" s="44">
        <f>'Index Returns'!G141*'SAA with CME'!H$28</f>
        <v>-2.5325660282352128E-3</v>
      </c>
    </row>
    <row r="142" spans="1:7" x14ac:dyDescent="0.2">
      <c r="A142" s="43">
        <v>40847</v>
      </c>
      <c r="B142" s="44">
        <f>'Index Returns'!B142*'SAA with CME'!C$28</f>
        <v>8.5244611219184394E-3</v>
      </c>
      <c r="C142" s="44">
        <f>'Index Returns'!C142*'SAA with CME'!D$28</f>
        <v>3.1852918326457343E-3</v>
      </c>
      <c r="D142" s="44">
        <f>'Index Returns'!D142*'SAA with CME'!E$28</f>
        <v>5.4614959235506693E-3</v>
      </c>
      <c r="E142" s="44">
        <f>'Index Returns'!E142*'SAA with CME'!F$28</f>
        <v>1.7805090003872568E-2</v>
      </c>
      <c r="F142" s="44">
        <f>'Index Returns'!F142*'SAA with CME'!G$28</f>
        <v>-4.6142266613941356E-4</v>
      </c>
      <c r="G142" s="44">
        <f>'Index Returns'!G142*'SAA with CME'!H$28</f>
        <v>-1.1937049594189396E-3</v>
      </c>
    </row>
    <row r="143" spans="1:7" x14ac:dyDescent="0.2">
      <c r="A143" s="43">
        <v>40877</v>
      </c>
      <c r="B143" s="44">
        <f>'Index Returns'!B143*'SAA with CME'!C$28</f>
        <v>6.1332492897514445E-3</v>
      </c>
      <c r="C143" s="44">
        <f>'Index Returns'!C143*'SAA with CME'!D$28</f>
        <v>-2.3336281044824417E-3</v>
      </c>
      <c r="D143" s="44">
        <f>'Index Returns'!D143*'SAA with CME'!E$28</f>
        <v>-4.0012347531522491E-3</v>
      </c>
      <c r="E143" s="44">
        <f>'Index Returns'!E143*'SAA with CME'!F$28</f>
        <v>-1.2805084831177517E-2</v>
      </c>
      <c r="F143" s="44">
        <f>'Index Returns'!F143*'SAA with CME'!G$28</f>
        <v>1.1810531128858804E-3</v>
      </c>
      <c r="G143" s="44">
        <f>'Index Returns'!G143*'SAA with CME'!H$28</f>
        <v>1.4582132129865892E-3</v>
      </c>
    </row>
    <row r="144" spans="1:7" x14ac:dyDescent="0.2">
      <c r="A144" s="43">
        <v>40907</v>
      </c>
      <c r="B144" s="44">
        <f>'Index Returns'!B144*'SAA with CME'!C$28</f>
        <v>4.237363059226824E-3</v>
      </c>
      <c r="C144" s="44">
        <f>'Index Returns'!C144*'SAA with CME'!D$28</f>
        <v>-1.802771424727574E-3</v>
      </c>
      <c r="D144" s="44">
        <f>'Index Returns'!D144*'SAA with CME'!E$28</f>
        <v>-3.0910287987852081E-3</v>
      </c>
      <c r="E144" s="44">
        <f>'Index Returns'!E144*'SAA with CME'!F$28</f>
        <v>-3.4985251291621729E-3</v>
      </c>
      <c r="F144" s="44">
        <f>'Index Returns'!F144*'SAA with CME'!G$28</f>
        <v>-9.1041054249637942E-5</v>
      </c>
      <c r="G144" s="44">
        <f>'Index Returns'!G144*'SAA with CME'!H$28</f>
        <v>1.1512351175134649E-3</v>
      </c>
    </row>
    <row r="145" spans="1:7" x14ac:dyDescent="0.2">
      <c r="A145" s="43">
        <v>40939</v>
      </c>
      <c r="B145" s="44">
        <f>'Index Returns'!B145*'SAA with CME'!C$28</f>
        <v>1.581033706804625E-2</v>
      </c>
      <c r="C145" s="44">
        <f>'Index Returns'!C145*'SAA with CME'!D$28</f>
        <v>1.4020185413527067E-3</v>
      </c>
      <c r="D145" s="44">
        <f>'Index Returns'!D145*'SAA with CME'!E$28</f>
        <v>2.4038985909746883E-3</v>
      </c>
      <c r="E145" s="44">
        <f>'Index Returns'!E145*'SAA with CME'!F$28</f>
        <v>-1.1662923496912972E-3</v>
      </c>
      <c r="F145" s="44">
        <f>'Index Returns'!F145*'SAA with CME'!G$28</f>
        <v>1.4073986687987564E-3</v>
      </c>
      <c r="G145" s="44">
        <f>'Index Returns'!G145*'SAA with CME'!H$28</f>
        <v>4.7075756078276201E-3</v>
      </c>
    </row>
    <row r="146" spans="1:7" x14ac:dyDescent="0.2">
      <c r="A146" s="43">
        <v>40968</v>
      </c>
      <c r="B146" s="44">
        <f>'Index Returns'!B146*'SAA with CME'!C$28</f>
        <v>1.4822066829019865E-2</v>
      </c>
      <c r="C146" s="44">
        <f>'Index Returns'!C146*'SAA with CME'!D$28</f>
        <v>6.6680392207324139E-3</v>
      </c>
      <c r="D146" s="44">
        <f>'Index Returns'!D146*'SAA with CME'!E$28</f>
        <v>1.143300863326465E-2</v>
      </c>
      <c r="E146" s="44">
        <f>'Index Returns'!E146*'SAA with CME'!F$28</f>
        <v>1.0117681473968104E-4</v>
      </c>
      <c r="F146" s="44">
        <f>'Index Returns'!F146*'SAA with CME'!G$28</f>
        <v>1.7361203359064566E-3</v>
      </c>
      <c r="G146" s="44">
        <f>'Index Returns'!G146*'SAA with CME'!H$28</f>
        <v>5.0528430994954791E-3</v>
      </c>
    </row>
    <row r="147" spans="1:7" x14ac:dyDescent="0.2">
      <c r="A147" s="43">
        <v>40998</v>
      </c>
      <c r="B147" s="44">
        <f>'Index Returns'!B147*'SAA with CME'!C$28</f>
        <v>7.7885845461153919E-3</v>
      </c>
      <c r="C147" s="44">
        <f>'Index Returns'!C147*'SAA with CME'!D$28</f>
        <v>1.0742375989191289E-3</v>
      </c>
      <c r="D147" s="44">
        <f>'Index Returns'!D147*'SAA with CME'!E$28</f>
        <v>1.8418859481859596E-3</v>
      </c>
      <c r="E147" s="44">
        <f>'Index Returns'!E147*'SAA with CME'!F$28</f>
        <v>2.0753688135095424E-2</v>
      </c>
      <c r="F147" s="44">
        <f>'Index Returns'!F147*'SAA with CME'!G$28</f>
        <v>-9.4695702640243569E-5</v>
      </c>
      <c r="G147" s="44">
        <f>'Index Returns'!G147*'SAA with CME'!H$28</f>
        <v>1.3337016481508755E-3</v>
      </c>
    </row>
    <row r="148" spans="1:7" x14ac:dyDescent="0.2">
      <c r="A148" s="43">
        <v>41029</v>
      </c>
      <c r="B148" s="44">
        <f>'Index Returns'!B148*'SAA with CME'!C$28</f>
        <v>-1.2310104262886349E-3</v>
      </c>
      <c r="C148" s="44">
        <f>'Index Returns'!C148*'SAA with CME'!D$28</f>
        <v>-2.7432820323083128E-3</v>
      </c>
      <c r="D148" s="44">
        <f>'Index Returns'!D148*'SAA with CME'!E$28</f>
        <v>-4.7036266765413141E-3</v>
      </c>
      <c r="E148" s="44">
        <f>'Index Returns'!E148*'SAA with CME'!F$28</f>
        <v>-1.0976925421950483E-2</v>
      </c>
      <c r="F148" s="44">
        <f>'Index Returns'!F148*'SAA with CME'!G$28</f>
        <v>6.1509580090677533E-4</v>
      </c>
      <c r="G148" s="44">
        <f>'Index Returns'!G148*'SAA with CME'!H$28</f>
        <v>1.3931914280489203E-3</v>
      </c>
    </row>
    <row r="149" spans="1:7" x14ac:dyDescent="0.2">
      <c r="A149" s="43">
        <v>41060</v>
      </c>
      <c r="B149" s="44">
        <f>'Index Returns'!B149*'SAA with CME'!C$28</f>
        <v>-1.0890392052032984E-2</v>
      </c>
      <c r="C149" s="44">
        <f>'Index Returns'!C149*'SAA with CME'!D$28</f>
        <v>-6.1320311766362903E-3</v>
      </c>
      <c r="D149" s="44">
        <f>'Index Returns'!D149*'SAA with CME'!E$28</f>
        <v>-1.0513970158416394E-2</v>
      </c>
      <c r="E149" s="44">
        <f>'Index Returns'!E149*'SAA with CME'!F$28</f>
        <v>-2.4198689592690167E-2</v>
      </c>
      <c r="F149" s="44">
        <f>'Index Returns'!F149*'SAA with CME'!G$28</f>
        <v>8.5867232188139512E-4</v>
      </c>
      <c r="G149" s="44">
        <f>'Index Returns'!G149*'SAA with CME'!H$28</f>
        <v>1.4285378203100486E-4</v>
      </c>
    </row>
    <row r="150" spans="1:7" x14ac:dyDescent="0.2">
      <c r="A150" s="43">
        <v>41089</v>
      </c>
      <c r="B150" s="44">
        <f>'Index Returns'!B150*'SAA with CME'!C$28</f>
        <v>-5.391208925406352E-3</v>
      </c>
      <c r="C150" s="44">
        <f>'Index Returns'!C150*'SAA with CME'!D$28</f>
        <v>-2.4409763905562385E-3</v>
      </c>
      <c r="D150" s="44">
        <f>'Index Returns'!D150*'SAA with CME'!E$28</f>
        <v>-4.1852939406915026E-3</v>
      </c>
      <c r="E150" s="44">
        <f>'Index Returns'!E150*'SAA with CME'!F$28</f>
        <v>-1.9949680270176844E-2</v>
      </c>
      <c r="F150" s="44">
        <f>'Index Returns'!F150*'SAA with CME'!G$28</f>
        <v>5.9499220920061595E-4</v>
      </c>
      <c r="G150" s="44">
        <f>'Index Returns'!G150*'SAA with CME'!H$28</f>
        <v>-8.8494832736303239E-4</v>
      </c>
    </row>
    <row r="151" spans="1:7" x14ac:dyDescent="0.2">
      <c r="A151" s="43">
        <v>41121</v>
      </c>
      <c r="B151" s="44">
        <f>'Index Returns'!B151*'SAA with CME'!C$28</f>
        <v>9.0706196959619394E-3</v>
      </c>
      <c r="C151" s="44">
        <f>'Index Returns'!C151*'SAA with CME'!D$28</f>
        <v>3.5826275728987958E-3</v>
      </c>
      <c r="D151" s="44">
        <f>'Index Returns'!D151*'SAA with CME'!E$28</f>
        <v>6.1427671036141367E-3</v>
      </c>
      <c r="E151" s="44">
        <f>'Index Returns'!E151*'SAA with CME'!F$28</f>
        <v>-1.1738128982474002E-2</v>
      </c>
      <c r="F151" s="44">
        <f>'Index Returns'!F151*'SAA with CME'!G$28</f>
        <v>2.1565899730656263E-3</v>
      </c>
      <c r="G151" s="44">
        <f>'Index Returns'!G151*'SAA with CME'!H$28</f>
        <v>5.9049551199025193E-3</v>
      </c>
    </row>
    <row r="152" spans="1:7" x14ac:dyDescent="0.2">
      <c r="A152" s="43">
        <v>41152</v>
      </c>
      <c r="B152" s="44">
        <f>'Index Returns'!B152*'SAA with CME'!C$28</f>
        <v>9.8241107444052549E-3</v>
      </c>
      <c r="C152" s="44">
        <f>'Index Returns'!C152*'SAA with CME'!D$28</f>
        <v>4.4529535096613252E-3</v>
      </c>
      <c r="D152" s="44">
        <f>'Index Returns'!D152*'SAA with CME'!E$28</f>
        <v>7.6350264649301305E-3</v>
      </c>
      <c r="E152" s="44">
        <f>'Index Returns'!E152*'SAA with CME'!F$28</f>
        <v>1.9756650813560903E-2</v>
      </c>
      <c r="F152" s="44">
        <f>'Index Returns'!F152*'SAA with CME'!G$28</f>
        <v>4.3433556126403036E-4</v>
      </c>
      <c r="G152" s="44">
        <f>'Index Returns'!G152*'SAA with CME'!H$28</f>
        <v>1.6480127373977782E-3</v>
      </c>
    </row>
    <row r="153" spans="1:7" x14ac:dyDescent="0.2">
      <c r="A153" s="43">
        <v>41180</v>
      </c>
      <c r="B153" s="44">
        <f>'Index Returns'!B153*'SAA with CME'!C$28</f>
        <v>1.0452607553111535E-2</v>
      </c>
      <c r="C153" s="44">
        <f>'Index Returns'!C153*'SAA with CME'!D$28</f>
        <v>3.1027905626736102E-3</v>
      </c>
      <c r="D153" s="44">
        <f>'Index Returns'!D153*'SAA with CME'!E$28</f>
        <v>5.320039387285278E-3</v>
      </c>
      <c r="E153" s="44">
        <f>'Index Returns'!E153*'SAA with CME'!F$28</f>
        <v>5.3227130152165699E-3</v>
      </c>
      <c r="F153" s="44">
        <f>'Index Returns'!F153*'SAA with CME'!G$28</f>
        <v>6.8727539066067329E-4</v>
      </c>
      <c r="G153" s="44">
        <f>'Index Returns'!G153*'SAA with CME'!H$28</f>
        <v>1.7327764519668349E-3</v>
      </c>
    </row>
    <row r="154" spans="1:7" x14ac:dyDescent="0.2">
      <c r="A154" s="43">
        <v>41213</v>
      </c>
      <c r="B154" s="44">
        <f>'Index Returns'!B154*'SAA with CME'!C$28</f>
        <v>-1.744896957866261E-3</v>
      </c>
      <c r="C154" s="44">
        <f>'Index Returns'!C154*'SAA with CME'!D$28</f>
        <v>-1.0026020196820314E-3</v>
      </c>
      <c r="D154" s="44">
        <f>'Index Returns'!D154*'SAA with CME'!E$28</f>
        <v>-1.7190597066545415E-3</v>
      </c>
      <c r="E154" s="44">
        <f>'Index Returns'!E154*'SAA with CME'!F$28</f>
        <v>2.6594540751736016E-3</v>
      </c>
      <c r="F154" s="44">
        <f>'Index Returns'!F154*'SAA with CME'!G$28</f>
        <v>1.4994588239533495E-3</v>
      </c>
      <c r="G154" s="44">
        <f>'Index Returns'!G154*'SAA with CME'!H$28</f>
        <v>-5.8638687177311956E-4</v>
      </c>
    </row>
    <row r="155" spans="1:7" x14ac:dyDescent="0.2">
      <c r="A155" s="43">
        <v>41243</v>
      </c>
      <c r="B155" s="44">
        <f>'Index Returns'!B155*'SAA with CME'!C$28</f>
        <v>-9.1821980452001899E-3</v>
      </c>
      <c r="C155" s="44">
        <f>'Index Returns'!C155*'SAA with CME'!D$28</f>
        <v>-5.9772653410938934E-4</v>
      </c>
      <c r="D155" s="44">
        <f>'Index Returns'!D155*'SAA with CME'!E$28</f>
        <v>-1.0248608921729443E-3</v>
      </c>
      <c r="E155" s="44">
        <f>'Index Returns'!E155*'SAA with CME'!F$28</f>
        <v>-1.0504355145218393E-2</v>
      </c>
      <c r="F155" s="44">
        <f>'Index Returns'!F155*'SAA with CME'!G$28</f>
        <v>3.9739590797964794E-4</v>
      </c>
      <c r="G155" s="44">
        <f>'Index Returns'!G155*'SAA with CME'!H$28</f>
        <v>-7.1280939259140644E-4</v>
      </c>
    </row>
    <row r="156" spans="1:7" x14ac:dyDescent="0.2">
      <c r="A156" s="43">
        <v>41274</v>
      </c>
      <c r="B156" s="44">
        <f>'Index Returns'!B156*'SAA with CME'!C$28</f>
        <v>7.4851531784276204E-3</v>
      </c>
      <c r="C156" s="44">
        <f>'Index Returns'!C156*'SAA with CME'!D$28</f>
        <v>4.8335215308084115E-3</v>
      </c>
      <c r="D156" s="44">
        <f>'Index Returns'!D156*'SAA with CME'!E$28</f>
        <v>8.2875477425181105E-3</v>
      </c>
      <c r="E156" s="44">
        <f>'Index Returns'!E156*'SAA with CME'!F$28</f>
        <v>7.8190286590438633E-3</v>
      </c>
      <c r="F156" s="44">
        <f>'Index Returns'!F156*'SAA with CME'!G$28</f>
        <v>-6.6542242286107221E-5</v>
      </c>
      <c r="G156" s="44">
        <f>'Index Returns'!G156*'SAA with CME'!H$28</f>
        <v>2.8469960227708187E-3</v>
      </c>
    </row>
    <row r="157" spans="1:7" x14ac:dyDescent="0.2">
      <c r="A157" s="43">
        <v>41305</v>
      </c>
      <c r="B157" s="44">
        <f>'Index Returns'!B157*'SAA with CME'!C$28</f>
        <v>1.4788638498744615E-2</v>
      </c>
      <c r="C157" s="44">
        <f>'Index Returns'!C157*'SAA with CME'!D$28</f>
        <v>3.5453132918618398E-3</v>
      </c>
      <c r="D157" s="44">
        <f>'Index Returns'!D157*'SAA with CME'!E$28</f>
        <v>6.0787881012241774E-3</v>
      </c>
      <c r="E157" s="44">
        <f>'Index Returns'!E157*'SAA with CME'!F$28</f>
        <v>2.2658296673831922E-2</v>
      </c>
      <c r="F157" s="44">
        <f>'Index Returns'!F157*'SAA with CME'!G$28</f>
        <v>-2.6996994610563183E-4</v>
      </c>
      <c r="G157" s="44">
        <f>'Index Returns'!G157*'SAA with CME'!H$28</f>
        <v>3.5151120823845774E-3</v>
      </c>
    </row>
    <row r="158" spans="1:7" x14ac:dyDescent="0.2">
      <c r="A158" s="43">
        <v>41333</v>
      </c>
      <c r="B158" s="44">
        <f>'Index Returns'!B158*'SAA with CME'!C$28</f>
        <v>7.5304592631905915E-3</v>
      </c>
      <c r="C158" s="44">
        <f>'Index Returns'!C158*'SAA with CME'!D$28</f>
        <v>7.9006814502466209E-4</v>
      </c>
      <c r="D158" s="44">
        <f>'Index Returns'!D158*'SAA with CME'!E$28</f>
        <v>1.3546494889905862E-3</v>
      </c>
      <c r="E158" s="44">
        <f>'Index Returns'!E158*'SAA with CME'!F$28</f>
        <v>7.2164532957246282E-3</v>
      </c>
      <c r="F158" s="44">
        <f>'Index Returns'!F158*'SAA with CME'!G$28</f>
        <v>-3.5501956820434727E-4</v>
      </c>
      <c r="G158" s="44">
        <f>'Index Returns'!G158*'SAA with CME'!H$28</f>
        <v>1.6330234080190024E-3</v>
      </c>
    </row>
    <row r="159" spans="1:7" x14ac:dyDescent="0.2">
      <c r="A159" s="43">
        <v>41362</v>
      </c>
      <c r="B159" s="44">
        <f>'Index Returns'!B159*'SAA with CME'!C$28</f>
        <v>8.6873239556785851E-3</v>
      </c>
      <c r="C159" s="44">
        <f>'Index Returns'!C159*'SAA with CME'!D$28</f>
        <v>1.1211821813651756E-3</v>
      </c>
      <c r="D159" s="44">
        <f>'Index Returns'!D159*'SAA with CME'!E$28</f>
        <v>1.9223770488864297E-3</v>
      </c>
      <c r="E159" s="44">
        <f>'Index Returns'!E159*'SAA with CME'!F$28</f>
        <v>-2.6783643140358112E-3</v>
      </c>
      <c r="F159" s="44">
        <f>'Index Returns'!F159*'SAA with CME'!G$28</f>
        <v>3.1286599261228561E-4</v>
      </c>
      <c r="G159" s="44">
        <f>'Index Returns'!G159*'SAA with CME'!H$28</f>
        <v>2.1777359861327962E-3</v>
      </c>
    </row>
    <row r="160" spans="1:7" x14ac:dyDescent="0.2">
      <c r="A160" s="43">
        <v>41394</v>
      </c>
      <c r="B160" s="44">
        <f>'Index Returns'!B160*'SAA with CME'!C$28</f>
        <v>3.2087838405169167E-3</v>
      </c>
      <c r="C160" s="44">
        <f>'Index Returns'!C160*'SAA with CME'!D$28</f>
        <v>8.5734146906621313E-4</v>
      </c>
      <c r="D160" s="44">
        <f>'Index Returns'!D160*'SAA with CME'!E$28</f>
        <v>1.4699962152311947E-3</v>
      </c>
      <c r="E160" s="44">
        <f>'Index Returns'!E160*'SAA with CME'!F$28</f>
        <v>-2.0166695924759732E-2</v>
      </c>
      <c r="F160" s="44">
        <f>'Index Returns'!F160*'SAA with CME'!G$28</f>
        <v>1.5437138483537041E-3</v>
      </c>
      <c r="G160" s="44">
        <f>'Index Returns'!G160*'SAA with CME'!H$28</f>
        <v>4.5696609425914933E-3</v>
      </c>
    </row>
    <row r="161" spans="1:7" x14ac:dyDescent="0.2">
      <c r="A161" s="43">
        <v>41425</v>
      </c>
      <c r="B161" s="44">
        <f>'Index Returns'!B161*'SAA with CME'!C$28</f>
        <v>1.463591039086049E-2</v>
      </c>
      <c r="C161" s="44">
        <f>'Index Returns'!C161*'SAA with CME'!D$28</f>
        <v>4.1860062463790091E-3</v>
      </c>
      <c r="D161" s="44">
        <f>'Index Returns'!D161*'SAA with CME'!E$28</f>
        <v>7.1773191442767482E-3</v>
      </c>
      <c r="E161" s="44">
        <f>'Index Returns'!E161*'SAA with CME'!F$28</f>
        <v>1.9125241524809298E-2</v>
      </c>
      <c r="F161" s="44">
        <f>'Index Returns'!F161*'SAA with CME'!G$28</f>
        <v>-4.4369769022529777E-4</v>
      </c>
      <c r="G161" s="44">
        <f>'Index Returns'!G161*'SAA with CME'!H$28</f>
        <v>2.0936808528980886E-3</v>
      </c>
    </row>
    <row r="162" spans="1:7" x14ac:dyDescent="0.2">
      <c r="A162" s="43">
        <v>41453</v>
      </c>
      <c r="B162" s="44">
        <f>'Index Returns'!B162*'SAA with CME'!C$28</f>
        <v>-4.2645467475625216E-3</v>
      </c>
      <c r="C162" s="44">
        <f>'Index Returns'!C162*'SAA with CME'!D$28</f>
        <v>-4.9954299374253205E-3</v>
      </c>
      <c r="D162" s="44">
        <f>'Index Returns'!D162*'SAA with CME'!E$28</f>
        <v>-8.5651556193424953E-3</v>
      </c>
      <c r="E162" s="44">
        <f>'Index Returns'!E162*'SAA with CME'!F$28</f>
        <v>3.8366977996169831E-2</v>
      </c>
      <c r="F162" s="44">
        <f>'Index Returns'!F162*'SAA with CME'!G$28</f>
        <v>-2.9182096509606766E-3</v>
      </c>
      <c r="G162" s="44">
        <f>'Index Returns'!G162*'SAA with CME'!H$28</f>
        <v>-8.6717929188159393E-3</v>
      </c>
    </row>
    <row r="163" spans="1:7" x14ac:dyDescent="0.2">
      <c r="A163" s="43">
        <v>41486</v>
      </c>
      <c r="B163" s="44">
        <f>'Index Returns'!B163*'SAA with CME'!C$28</f>
        <v>1.1364516999310511E-2</v>
      </c>
      <c r="C163" s="44">
        <f>'Index Returns'!C163*'SAA with CME'!D$28</f>
        <v>1.2284921369103018E-3</v>
      </c>
      <c r="D163" s="44">
        <f>'Index Returns'!D163*'SAA with CME'!E$28</f>
        <v>2.1063705149668398E-3</v>
      </c>
      <c r="E163" s="44">
        <f>'Index Returns'!E163*'SAA with CME'!F$28</f>
        <v>2.4418334395495175E-2</v>
      </c>
      <c r="F163" s="44">
        <f>'Index Returns'!F163*'SAA with CME'!G$28</f>
        <v>-6.923095240924694E-4</v>
      </c>
      <c r="G163" s="44">
        <f>'Index Returns'!G163*'SAA with CME'!H$28</f>
        <v>2.2722026944998379E-3</v>
      </c>
    </row>
    <row r="164" spans="1:7" x14ac:dyDescent="0.2">
      <c r="A164" s="43">
        <v>41516</v>
      </c>
      <c r="B164" s="44">
        <f>'Index Returns'!B164*'SAA with CME'!C$28</f>
        <v>1.1635027005046663E-3</v>
      </c>
      <c r="C164" s="44">
        <f>'Index Returns'!C164*'SAA with CME'!D$28</f>
        <v>2.4894741914151686E-3</v>
      </c>
      <c r="D164" s="44">
        <f>'Index Returns'!D164*'SAA with CME'!E$28</f>
        <v>4.2684481870238437E-3</v>
      </c>
      <c r="E164" s="44">
        <f>'Index Returns'!E164*'SAA with CME'!F$28</f>
        <v>1.1942755555229882E-2</v>
      </c>
      <c r="F164" s="44">
        <f>'Index Returns'!F164*'SAA with CME'!G$28</f>
        <v>-5.2745944034688437E-4</v>
      </c>
      <c r="G164" s="44">
        <f>'Index Returns'!G164*'SAA with CME'!H$28</f>
        <v>-4.247403891056995E-3</v>
      </c>
    </row>
    <row r="165" spans="1:7" x14ac:dyDescent="0.2">
      <c r="A165" s="43">
        <v>41547</v>
      </c>
      <c r="B165" s="44">
        <f>'Index Returns'!B165*'SAA with CME'!C$28</f>
        <v>4.2300588304026833E-3</v>
      </c>
      <c r="C165" s="44">
        <f>'Index Returns'!C165*'SAA with CME'!D$28</f>
        <v>3.0275266823982568E-3</v>
      </c>
      <c r="D165" s="44">
        <f>'Index Returns'!D165*'SAA with CME'!E$28</f>
        <v>5.1909920670047292E-3</v>
      </c>
      <c r="E165" s="44">
        <f>'Index Returns'!E165*'SAA with CME'!F$28</f>
        <v>5.2499854471734428E-3</v>
      </c>
      <c r="F165" s="44">
        <f>'Index Returns'!F165*'SAA with CME'!G$28</f>
        <v>-1.1192871900562421E-4</v>
      </c>
      <c r="G165" s="44">
        <f>'Index Returns'!G165*'SAA with CME'!H$28</f>
        <v>6.8631404787756242E-4</v>
      </c>
    </row>
    <row r="166" spans="1:7" x14ac:dyDescent="0.2">
      <c r="A166" s="43">
        <v>41578</v>
      </c>
      <c r="B166" s="44">
        <f>'Index Returns'!B166*'SAA with CME'!C$28</f>
        <v>7.2320155474731706E-3</v>
      </c>
      <c r="C166" s="44">
        <f>'Index Returns'!C166*'SAA with CME'!D$28</f>
        <v>3.1713167113125926E-3</v>
      </c>
      <c r="D166" s="44">
        <f>'Index Returns'!D166*'SAA with CME'!E$28</f>
        <v>5.4375342044360097E-3</v>
      </c>
      <c r="E166" s="44">
        <f>'Index Returns'!E166*'SAA with CME'!F$28</f>
        <v>-1.3709792330309696E-2</v>
      </c>
      <c r="F166" s="44">
        <f>'Index Returns'!F166*'SAA with CME'!G$28</f>
        <v>1.7069847200393681E-3</v>
      </c>
      <c r="G166" s="44">
        <f>'Index Returns'!G166*'SAA with CME'!H$28</f>
        <v>4.2443824350124728E-3</v>
      </c>
    </row>
    <row r="167" spans="1:7" x14ac:dyDescent="0.2">
      <c r="A167" s="43">
        <v>41607</v>
      </c>
      <c r="B167" s="44">
        <f>'Index Returns'!B167*'SAA with CME'!C$28</f>
        <v>1.0787672029103225E-2</v>
      </c>
      <c r="C167" s="44">
        <f>'Index Returns'!C167*'SAA with CME'!D$28</f>
        <v>1.0310563174368568E-3</v>
      </c>
      <c r="D167" s="44">
        <f>'Index Returns'!D167*'SAA with CME'!E$28</f>
        <v>1.7678473968758158E-3</v>
      </c>
      <c r="E167" s="44">
        <f>'Index Returns'!E167*'SAA with CME'!F$28</f>
        <v>7.7969877315372232E-3</v>
      </c>
      <c r="F167" s="44">
        <f>'Index Returns'!F167*'SAA with CME'!G$28</f>
        <v>1.3434710915177528E-4</v>
      </c>
      <c r="G167" s="44">
        <f>'Index Returns'!G167*'SAA with CME'!H$28</f>
        <v>-1.6414880320205336E-3</v>
      </c>
    </row>
    <row r="168" spans="1:7" x14ac:dyDescent="0.2">
      <c r="A168" s="43">
        <v>41639</v>
      </c>
      <c r="B168" s="44">
        <f>'Index Returns'!B168*'SAA with CME'!C$28</f>
        <v>4.7767149380936354E-3</v>
      </c>
      <c r="C168" s="44">
        <f>'Index Returns'!C168*'SAA with CME'!D$28</f>
        <v>-5.4561326931469437E-4</v>
      </c>
      <c r="D168" s="44">
        <f>'Index Returns'!D168*'SAA with CME'!E$28</f>
        <v>-9.35507577565429E-4</v>
      </c>
      <c r="E168" s="44">
        <f>'Index Returns'!E168*'SAA with CME'!F$28</f>
        <v>1.3429373101776262E-2</v>
      </c>
      <c r="F168" s="44">
        <f>'Index Returns'!F168*'SAA with CME'!G$28</f>
        <v>1.8113175102066058E-4</v>
      </c>
      <c r="G168" s="44">
        <f>'Index Returns'!G168*'SAA with CME'!H$28</f>
        <v>-2.7307484529515268E-3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DDA5-2601-480C-9670-D8B0D781DD05}">
  <sheetPr codeName="Sheet5">
    <tabColor rgb="FF06005A"/>
  </sheetPr>
  <dimension ref="A1:I13"/>
  <sheetViews>
    <sheetView workbookViewId="0">
      <selection activeCell="P33" sqref="P33"/>
    </sheetView>
  </sheetViews>
  <sheetFormatPr baseColWidth="10" defaultColWidth="8.6640625" defaultRowHeight="18" x14ac:dyDescent="0.2"/>
  <cols>
    <col min="1" max="1" width="16" style="2" bestFit="1" customWidth="1"/>
    <col min="2" max="2" width="13.5" style="2" bestFit="1" customWidth="1"/>
    <col min="3" max="3" width="16" style="2" bestFit="1" customWidth="1"/>
    <col min="4" max="4" width="16.83203125" style="2" bestFit="1" customWidth="1"/>
    <col min="5" max="5" width="12.6640625" style="2" bestFit="1" customWidth="1"/>
    <col min="6" max="6" width="9.1640625" style="2" bestFit="1" customWidth="1"/>
    <col min="7" max="7" width="8.6640625" style="2" bestFit="1" customWidth="1"/>
    <col min="8" max="8" width="20.6640625" style="2" bestFit="1" customWidth="1"/>
    <col min="9" max="9" width="9.1640625" style="2" bestFit="1" customWidth="1"/>
    <col min="10" max="16384" width="8.6640625" style="2"/>
  </cols>
  <sheetData>
    <row r="1" spans="1:9" x14ac:dyDescent="0.2">
      <c r="A1" s="20" t="s">
        <v>197</v>
      </c>
      <c r="B1" s="59">
        <v>41639</v>
      </c>
    </row>
    <row r="3" spans="1:9" s="3" customFormat="1" x14ac:dyDescent="0.2">
      <c r="A3" s="17" t="s">
        <v>198</v>
      </c>
      <c r="B3" s="17" t="s">
        <v>199</v>
      </c>
      <c r="C3" s="17" t="s">
        <v>200</v>
      </c>
      <c r="D3" s="46" t="s">
        <v>166</v>
      </c>
      <c r="E3" s="46" t="s">
        <v>168</v>
      </c>
      <c r="F3" s="46" t="s">
        <v>170</v>
      </c>
      <c r="G3" s="46" t="s">
        <v>172</v>
      </c>
      <c r="H3" s="46" t="s">
        <v>174</v>
      </c>
      <c r="I3" s="46" t="s">
        <v>176</v>
      </c>
    </row>
    <row r="4" spans="1:9" x14ac:dyDescent="0.2">
      <c r="A4" s="2" t="s">
        <v>201</v>
      </c>
      <c r="B4" s="2">
        <v>3</v>
      </c>
      <c r="C4" s="59">
        <f>EDATE($B$1,B4*12*-1)</f>
        <v>40543</v>
      </c>
      <c r="D4" s="48">
        <f>(1+AVERAGEIFS('Index Returns'!B:B,'Index Returns'!$A:$A,"&gt;"&amp;$C4))^12-1</f>
        <v>0.14194695618094433</v>
      </c>
      <c r="E4" s="48">
        <f>(1+AVERAGEIFS('Index Returns'!C:C,'Index Returns'!$A:$A,"&gt;"&amp;$C4))^12-1</f>
        <v>4.8467006375143784E-2</v>
      </c>
      <c r="F4" s="48">
        <f>(1+AVERAGEIFS('Index Returns'!D:D,'Index Returns'!$A:$A,"&gt;"&amp;$C4))^12-1</f>
        <v>4.8467006375143784E-2</v>
      </c>
      <c r="G4" s="48">
        <f>(1+AVERAGEIFS('Index Returns'!E:E,'Index Returns'!$A:$A,"&gt;"&amp;$C4))^12-1</f>
        <v>2.891988460099304E-3</v>
      </c>
      <c r="H4" s="48">
        <f>(1+AVERAGEIFS('Index Returns'!F:F,'Index Returns'!$A:$A,"&gt;"&amp;$C4))^12-1</f>
        <v>5.641914608316867E-2</v>
      </c>
      <c r="I4" s="48">
        <f>(1+AVERAGEIFS('Index Returns'!G:G,'Index Returns'!$A:$A,"&gt;"&amp;$C4))^12-1</f>
        <v>0.10340733894036491</v>
      </c>
    </row>
    <row r="5" spans="1:9" x14ac:dyDescent="0.2">
      <c r="A5" s="2" t="s">
        <v>201</v>
      </c>
      <c r="B5" s="2">
        <v>5</v>
      </c>
      <c r="C5" s="59">
        <f t="shared" ref="C5:C6" si="0">EDATE($B$1,B5*12*-1)</f>
        <v>39813</v>
      </c>
      <c r="D5" s="48">
        <f>(1+AVERAGEIFS('Index Returns'!B:B,'Index Returns'!$A:$A,"&gt;"&amp;$C5))^12-1</f>
        <v>0.17566768131428656</v>
      </c>
      <c r="E5" s="48">
        <f>(1+AVERAGEIFS('Index Returns'!C:C,'Index Returns'!$A:$A,"&gt;"&amp;$C5))^12-1</f>
        <v>0.10549749391863994</v>
      </c>
      <c r="F5" s="48">
        <f>(1+AVERAGEIFS('Index Returns'!D:D,'Index Returns'!$A:$A,"&gt;"&amp;$C5))^12-1</f>
        <v>0.10549749391863994</v>
      </c>
      <c r="G5" s="48">
        <f>(1+AVERAGEIFS('Index Returns'!E:E,'Index Returns'!$A:$A,"&gt;"&amp;$C5))^12-1</f>
        <v>8.1819903788069359E-2</v>
      </c>
      <c r="H5" s="48">
        <f>(1+AVERAGEIFS('Index Returns'!F:F,'Index Returns'!$A:$A,"&gt;"&amp;$C5))^12-1</f>
        <v>9.3360370226087896E-2</v>
      </c>
      <c r="I5" s="48">
        <f>(1+AVERAGEIFS('Index Returns'!G:G,'Index Returns'!$A:$A,"&gt;"&amp;$C5))^12-1</f>
        <v>0.19639913250096153</v>
      </c>
    </row>
    <row r="6" spans="1:9" x14ac:dyDescent="0.2">
      <c r="A6" s="2" t="s">
        <v>201</v>
      </c>
      <c r="B6" s="2">
        <v>10</v>
      </c>
      <c r="C6" s="59">
        <f t="shared" si="0"/>
        <v>37986</v>
      </c>
      <c r="D6" s="48">
        <f>(1+AVERAGEIFS('Index Returns'!B:B,'Index Returns'!$A:$A,"&gt;"&amp;$C6))^12-1</f>
        <v>6.9159476286786425E-2</v>
      </c>
      <c r="E6" s="48">
        <f>(1+AVERAGEIFS('Index Returns'!C:C,'Index Returns'!$A:$A,"&gt;"&amp;$C6))^12-1</f>
        <v>5.736111415774503E-2</v>
      </c>
      <c r="F6" s="48">
        <f>(1+AVERAGEIFS('Index Returns'!D:D,'Index Returns'!$A:$A,"&gt;"&amp;$C6))^12-1</f>
        <v>5.736111415774503E-2</v>
      </c>
      <c r="G6" s="48">
        <f>(1+AVERAGEIFS('Index Returns'!E:E,'Index Returns'!$A:$A,"&gt;"&amp;$C6))^12-1</f>
        <v>-5.2066480473010879E-3</v>
      </c>
      <c r="H6" s="48">
        <f>(1+AVERAGEIFS('Index Returns'!F:F,'Index Returns'!$A:$A,"&gt;"&amp;$C6))^12-1</f>
        <v>5.5145762145863308E-2</v>
      </c>
      <c r="I6" s="48">
        <f>(1+AVERAGEIFS('Index Returns'!G:G,'Index Returns'!$A:$A,"&gt;"&amp;$C6))^12-1</f>
        <v>0.1014783664518033</v>
      </c>
    </row>
    <row r="12" spans="1:9" x14ac:dyDescent="0.2">
      <c r="D12" s="49"/>
    </row>
    <row r="13" spans="1:9" x14ac:dyDescent="0.2">
      <c r="D13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3A3-4FAB-44ED-BE8F-4F5EA9A60D55}">
  <sheetPr codeName="Sheet6">
    <tabColor rgb="FF06005A"/>
  </sheetPr>
  <dimension ref="A1:L134"/>
  <sheetViews>
    <sheetView tabSelected="1" workbookViewId="0">
      <selection activeCell="B4" sqref="B4"/>
    </sheetView>
  </sheetViews>
  <sheetFormatPr baseColWidth="10" defaultColWidth="8.6640625" defaultRowHeight="18" x14ac:dyDescent="0.2"/>
  <cols>
    <col min="1" max="1" width="65.6640625" style="2" bestFit="1" customWidth="1"/>
    <col min="2" max="2" width="16.83203125" style="2" bestFit="1" customWidth="1"/>
    <col min="3" max="3" width="12.6640625" style="2" bestFit="1" customWidth="1"/>
    <col min="4" max="5" width="8.6640625" style="2" bestFit="1" customWidth="1"/>
    <col min="6" max="6" width="20.6640625" style="2" bestFit="1" customWidth="1"/>
    <col min="7" max="7" width="8.6640625" style="2" bestFit="1" customWidth="1"/>
    <col min="8" max="8" width="19.5" style="2" bestFit="1" customWidth="1"/>
    <col min="9" max="9" width="18" style="2" bestFit="1" customWidth="1"/>
    <col min="10" max="12" width="7.83203125" style="2" bestFit="1" customWidth="1"/>
    <col min="13" max="16384" width="8.6640625" style="2"/>
  </cols>
  <sheetData>
    <row r="1" spans="1:12" x14ac:dyDescent="0.2">
      <c r="A1" s="14" t="s">
        <v>202</v>
      </c>
      <c r="B1" s="14"/>
      <c r="C1" s="14"/>
      <c r="D1" s="14"/>
      <c r="E1" s="14"/>
    </row>
    <row r="3" spans="1:12" x14ac:dyDescent="0.2">
      <c r="A3" s="2" t="s">
        <v>197</v>
      </c>
      <c r="B3" s="45">
        <v>41639</v>
      </c>
      <c r="I3" s="20" t="s">
        <v>203</v>
      </c>
      <c r="J3" s="17">
        <v>3</v>
      </c>
      <c r="K3" s="17">
        <v>5</v>
      </c>
      <c r="L3" s="17">
        <v>10</v>
      </c>
    </row>
    <row r="4" spans="1:12" x14ac:dyDescent="0.2">
      <c r="A4" s="2" t="s">
        <v>204</v>
      </c>
      <c r="B4" s="2">
        <v>3</v>
      </c>
      <c r="I4" s="20" t="s">
        <v>190</v>
      </c>
      <c r="J4" s="50">
        <v>1E-3</v>
      </c>
      <c r="K4" s="50">
        <v>1.5E-3</v>
      </c>
      <c r="L4" s="50">
        <v>1.6500000000000001E-2</v>
      </c>
    </row>
    <row r="5" spans="1:12" x14ac:dyDescent="0.2">
      <c r="A5" s="2" t="s">
        <v>205</v>
      </c>
      <c r="B5" s="45">
        <f>EDATE(B3,((B4*12)*-1))+1</f>
        <v>40544</v>
      </c>
    </row>
    <row r="6" spans="1:12" x14ac:dyDescent="0.2">
      <c r="A6" s="2" t="s">
        <v>206</v>
      </c>
      <c r="B6" s="2">
        <f>B4*12</f>
        <v>36</v>
      </c>
    </row>
    <row r="7" spans="1:12" x14ac:dyDescent="0.2">
      <c r="B7" s="47"/>
    </row>
    <row r="8" spans="1:12" x14ac:dyDescent="0.2">
      <c r="A8" s="51" t="s">
        <v>207</v>
      </c>
      <c r="B8" s="52">
        <f ca="1">((1+AVERAGE(INDIRECT("H"&amp;(134-B6+1)):H134))^12-1)</f>
        <v>7.5298964799654033E-2</v>
      </c>
      <c r="G8" s="53"/>
    </row>
    <row r="9" spans="1:12" x14ac:dyDescent="0.2">
      <c r="A9" s="51" t="s">
        <v>208</v>
      </c>
      <c r="B9" s="52" cm="1">
        <f t="array" aca="1" ref="B9" ca="1">GEOMEAN(1+(INDIRECT("H"&amp;(134-B6+1)):H134))^12-1</f>
        <v>6.780522984229842E-2</v>
      </c>
      <c r="G9" s="53"/>
    </row>
    <row r="10" spans="1:12" x14ac:dyDescent="0.2">
      <c r="A10" s="20" t="s">
        <v>209</v>
      </c>
      <c r="B10" s="54">
        <f ca="1">_xlfn.STDEV.S(INDIRECT("H"&amp;(134-B6+1)):H134)*SQRT(12)</f>
        <v>0.11834842875270896</v>
      </c>
      <c r="G10" s="53"/>
      <c r="I10" s="55"/>
    </row>
    <row r="11" spans="1:12" x14ac:dyDescent="0.2">
      <c r="A11" s="20" t="s">
        <v>190</v>
      </c>
      <c r="B11" s="52">
        <f>INDEX(I3:L4,2,MATCH(B4,I3:L3,0))</f>
        <v>1E-3</v>
      </c>
      <c r="K11" s="56"/>
    </row>
    <row r="12" spans="1:12" x14ac:dyDescent="0.2">
      <c r="A12" s="20" t="s">
        <v>191</v>
      </c>
      <c r="B12" s="57">
        <f ca="1">(B8-B11)/B10</f>
        <v>0.62779848944934435</v>
      </c>
      <c r="J12" s="58"/>
    </row>
    <row r="14" spans="1:12" x14ac:dyDescent="0.2">
      <c r="A14" s="46" t="s">
        <v>196</v>
      </c>
      <c r="B14" s="46" t="s">
        <v>166</v>
      </c>
      <c r="C14" s="46" t="s">
        <v>168</v>
      </c>
      <c r="D14" s="46" t="s">
        <v>170</v>
      </c>
      <c r="E14" s="46" t="s">
        <v>172</v>
      </c>
      <c r="F14" s="46" t="s">
        <v>174</v>
      </c>
      <c r="G14" s="46" t="s">
        <v>176</v>
      </c>
      <c r="H14" s="46" t="s">
        <v>210</v>
      </c>
    </row>
    <row r="15" spans="1:12" x14ac:dyDescent="0.2">
      <c r="A15" s="43">
        <v>38016</v>
      </c>
      <c r="B15" s="53">
        <f>VLOOKUP($A15,'SAA applied to Index Returns'!$A:$G,COLUMN(),FALSE)</f>
        <v>1.6057345055999771E-2</v>
      </c>
      <c r="C15" s="53">
        <f>VLOOKUP($A15,'SAA applied to Index Returns'!$A:$G,COLUMN(),FALSE)</f>
        <v>5.1191796008869103E-3</v>
      </c>
      <c r="D15" s="53">
        <f>VLOOKUP($A15,'SAA applied to Index Returns'!$A:$G,COLUMN(),FALSE)</f>
        <v>8.7773365804743562E-3</v>
      </c>
      <c r="E15" s="53">
        <f>VLOOKUP($A15,'SAA applied to Index Returns'!$A:$G,COLUMN(),FALSE)</f>
        <v>-5.4652112871706191E-3</v>
      </c>
      <c r="F15" s="53">
        <f>VLOOKUP($A15,'SAA applied to Index Returns'!$A:$G,COLUMN(),FALSE)</f>
        <v>1.3637003233648636E-3</v>
      </c>
      <c r="G15" s="53">
        <f>VLOOKUP($A15,'SAA applied to Index Returns'!$A:$G,COLUMN(),FALSE)</f>
        <v>3.0783902924799681E-3</v>
      </c>
      <c r="H15" s="53">
        <f>SUM(B15:G15)</f>
        <v>2.8930740566035253E-2</v>
      </c>
      <c r="I15" s="50"/>
    </row>
    <row r="16" spans="1:12" x14ac:dyDescent="0.2">
      <c r="A16" s="43">
        <v>38044</v>
      </c>
      <c r="B16" s="53">
        <f>VLOOKUP($A16,'SAA applied to Index Returns'!$A:$G,COLUMN(),FALSE)</f>
        <v>2.6008469799459633E-3</v>
      </c>
      <c r="C16" s="53">
        <f>VLOOKUP($A16,'SAA applied to Index Returns'!$A:$G,COLUMN(),FALSE)</f>
        <v>1.15019203557713E-3</v>
      </c>
      <c r="D16" s="53">
        <f>VLOOKUP($A16,'SAA applied to Index Returns'!$A:$G,COLUMN(),FALSE)</f>
        <v>1.9721172952580752E-3</v>
      </c>
      <c r="E16" s="53">
        <f>VLOOKUP($A16,'SAA applied to Index Returns'!$A:$G,COLUMN(),FALSE)</f>
        <v>-3.1777454547728188E-3</v>
      </c>
      <c r="F16" s="53">
        <f>VLOOKUP($A16,'SAA applied to Index Returns'!$A:$G,COLUMN(),FALSE)</f>
        <v>6.272022506817503E-4</v>
      </c>
      <c r="G16" s="53">
        <f>VLOOKUP($A16,'SAA applied to Index Returns'!$A:$G,COLUMN(),FALSE)</f>
        <v>3.9735664037518414E-3</v>
      </c>
      <c r="H16" s="53">
        <f t="shared" ref="H16:H79" si="0">SUM(B16:G16)</f>
        <v>7.1461795104419412E-3</v>
      </c>
      <c r="I16" s="50"/>
    </row>
    <row r="17" spans="1:9" x14ac:dyDescent="0.2">
      <c r="A17" s="43">
        <v>38077</v>
      </c>
      <c r="B17" s="53">
        <f>VLOOKUP($A17,'SAA applied to Index Returns'!$A:$G,COLUMN(),FALSE)</f>
        <v>-4.8096141487597634E-3</v>
      </c>
      <c r="C17" s="53">
        <f>VLOOKUP($A17,'SAA applied to Index Returns'!$A:$G,COLUMN(),FALSE)</f>
        <v>-9.4813002379880856E-4</v>
      </c>
      <c r="D17" s="53">
        <f>VLOOKUP($A17,'SAA applied to Index Returns'!$A:$G,COLUMN(),FALSE)</f>
        <v>-1.6256621157604019E-3</v>
      </c>
      <c r="E17" s="53">
        <f>VLOOKUP($A17,'SAA applied to Index Returns'!$A:$G,COLUMN(),FALSE)</f>
        <v>-1.2553428540201091E-2</v>
      </c>
      <c r="F17" s="53">
        <f>VLOOKUP($A17,'SAA applied to Index Returns'!$A:$G,COLUMN(),FALSE)</f>
        <v>1.5976744691930025E-3</v>
      </c>
      <c r="G17" s="53">
        <f>VLOOKUP($A17,'SAA applied to Index Returns'!$A:$G,COLUMN(),FALSE)</f>
        <v>3.0730913298425587E-3</v>
      </c>
      <c r="H17" s="53">
        <f t="shared" si="0"/>
        <v>-1.5266069029484502E-2</v>
      </c>
      <c r="I17" s="50"/>
    </row>
    <row r="18" spans="1:9" x14ac:dyDescent="0.2">
      <c r="A18" s="43">
        <v>38107</v>
      </c>
      <c r="B18" s="53">
        <f>VLOOKUP($A18,'SAA applied to Index Returns'!$A:$G,COLUMN(),FALSE)</f>
        <v>2.5730690671956291E-3</v>
      </c>
      <c r="C18" s="53">
        <f>VLOOKUP($A18,'SAA applied to Index Returns'!$A:$G,COLUMN(),FALSE)</f>
        <v>1.5745821216945816E-3</v>
      </c>
      <c r="D18" s="53">
        <f>VLOOKUP($A18,'SAA applied to Index Returns'!$A:$G,COLUMN(),FALSE)</f>
        <v>2.6997758104279671E-3</v>
      </c>
      <c r="E18" s="53">
        <f>VLOOKUP($A18,'SAA applied to Index Returns'!$A:$G,COLUMN(),FALSE)</f>
        <v>2.7095027650987993E-2</v>
      </c>
      <c r="F18" s="53">
        <f>VLOOKUP($A18,'SAA applied to Index Returns'!$A:$G,COLUMN(),FALSE)</f>
        <v>-2.2388908912963214E-3</v>
      </c>
      <c r="G18" s="53">
        <f>VLOOKUP($A18,'SAA applied to Index Returns'!$A:$G,COLUMN(),FALSE)</f>
        <v>-6.5776072596548914E-3</v>
      </c>
      <c r="H18" s="53">
        <f t="shared" si="0"/>
        <v>2.5125956499354962E-2</v>
      </c>
      <c r="I18" s="50"/>
    </row>
    <row r="19" spans="1:9" x14ac:dyDescent="0.2">
      <c r="A19" s="43">
        <v>38138</v>
      </c>
      <c r="B19" s="53">
        <f>VLOOKUP($A19,'SAA applied to Index Returns'!$A:$G,COLUMN(),FALSE)</f>
        <v>-1.0066800508491501E-2</v>
      </c>
      <c r="C19" s="53">
        <f>VLOOKUP($A19,'SAA applied to Index Returns'!$A:$G,COLUMN(),FALSE)</f>
        <v>-4.4615959403922897E-3</v>
      </c>
      <c r="D19" s="53">
        <f>VLOOKUP($A19,'SAA applied to Index Returns'!$A:$G,COLUMN(),FALSE)</f>
        <v>-7.6498447618670003E-3</v>
      </c>
      <c r="E19" s="53">
        <f>VLOOKUP($A19,'SAA applied to Index Returns'!$A:$G,COLUMN(),FALSE)</f>
        <v>1.6835684281338546E-2</v>
      </c>
      <c r="F19" s="53">
        <f>VLOOKUP($A19,'SAA applied to Index Returns'!$A:$G,COLUMN(),FALSE)</f>
        <v>-2.052998775381459E-3</v>
      </c>
      <c r="G19" s="53">
        <f>VLOOKUP($A19,'SAA applied to Index Returns'!$A:$G,COLUMN(),FALSE)</f>
        <v>-3.5689355649677667E-3</v>
      </c>
      <c r="H19" s="53">
        <f t="shared" si="0"/>
        <v>-1.096449126976147E-2</v>
      </c>
      <c r="I19" s="50"/>
    </row>
    <row r="20" spans="1:9" x14ac:dyDescent="0.2">
      <c r="A20" s="43">
        <v>38168</v>
      </c>
      <c r="B20" s="53">
        <f>VLOOKUP($A20,'SAA applied to Index Returns'!$A:$G,COLUMN(),FALSE)</f>
        <v>9.0971592856560184E-3</v>
      </c>
      <c r="C20" s="53">
        <f>VLOOKUP($A20,'SAA applied to Index Returns'!$A:$G,COLUMN(),FALSE)</f>
        <v>3.8487241046457179E-3</v>
      </c>
      <c r="D20" s="53">
        <f>VLOOKUP($A20,'SAA applied to Index Returns'!$A:$G,COLUMN(),FALSE)</f>
        <v>6.5990157614332461E-3</v>
      </c>
      <c r="E20" s="53">
        <f>VLOOKUP($A20,'SAA applied to Index Returns'!$A:$G,COLUMN(),FALSE)</f>
        <v>7.7254583191533742E-4</v>
      </c>
      <c r="F20" s="53">
        <f>VLOOKUP($A20,'SAA applied to Index Returns'!$A:$G,COLUMN(),FALSE)</f>
        <v>1.8562305876078714E-4</v>
      </c>
      <c r="G20" s="53">
        <f>VLOOKUP($A20,'SAA applied to Index Returns'!$A:$G,COLUMN(),FALSE)</f>
        <v>6.1331957489697258E-3</v>
      </c>
      <c r="H20" s="53">
        <f t="shared" si="0"/>
        <v>2.6636263791380836E-2</v>
      </c>
      <c r="I20" s="50"/>
    </row>
    <row r="21" spans="1:9" x14ac:dyDescent="0.2">
      <c r="A21" s="43">
        <v>38198</v>
      </c>
      <c r="B21" s="53">
        <f>VLOOKUP($A21,'SAA applied to Index Returns'!$A:$G,COLUMN(),FALSE)</f>
        <v>-8.3182619268966432E-3</v>
      </c>
      <c r="C21" s="53">
        <f>VLOOKUP($A21,'SAA applied to Index Returns'!$A:$G,COLUMN(),FALSE)</f>
        <v>-8.3583583583583853E-4</v>
      </c>
      <c r="D21" s="53">
        <f>VLOOKUP($A21,'SAA applied to Index Returns'!$A:$G,COLUMN(),FALSE)</f>
        <v>-1.4331226933085553E-3</v>
      </c>
      <c r="E21" s="53">
        <f>VLOOKUP($A21,'SAA applied to Index Returns'!$A:$G,COLUMN(),FALSE)</f>
        <v>-9.9071805715552318E-3</v>
      </c>
      <c r="F21" s="53">
        <f>VLOOKUP($A21,'SAA applied to Index Returns'!$A:$G,COLUMN(),FALSE)</f>
        <v>1.6322479225761124E-3</v>
      </c>
      <c r="G21" s="53">
        <f>VLOOKUP($A21,'SAA applied to Index Returns'!$A:$G,COLUMN(),FALSE)</f>
        <v>3.5893042892981655E-3</v>
      </c>
      <c r="H21" s="53">
        <f t="shared" si="0"/>
        <v>-1.527284881572199E-2</v>
      </c>
      <c r="I21" s="50"/>
    </row>
    <row r="22" spans="1:9" x14ac:dyDescent="0.2">
      <c r="A22" s="43">
        <v>38230</v>
      </c>
      <c r="B22" s="53">
        <f>VLOOKUP($A22,'SAA applied to Index Returns'!$A:$G,COLUMN(),FALSE)</f>
        <v>-5.9784204909572097E-3</v>
      </c>
      <c r="C22" s="53">
        <f>VLOOKUP($A22,'SAA applied to Index Returns'!$A:$G,COLUMN(),FALSE)</f>
        <v>-2.1652450411345919E-3</v>
      </c>
      <c r="D22" s="53">
        <f>VLOOKUP($A22,'SAA applied to Index Returns'!$A:$G,COLUMN(),FALSE)</f>
        <v>-3.7125254409805584E-3</v>
      </c>
      <c r="E22" s="53">
        <f>VLOOKUP($A22,'SAA applied to Index Returns'!$A:$G,COLUMN(),FALSE)</f>
        <v>-9.5866869888917954E-3</v>
      </c>
      <c r="F22" s="53">
        <f>VLOOKUP($A22,'SAA applied to Index Returns'!$A:$G,COLUMN(),FALSE)</f>
        <v>1.6045837867546897E-3</v>
      </c>
      <c r="G22" s="53">
        <f>VLOOKUP($A22,'SAA applied to Index Returns'!$A:$G,COLUMN(),FALSE)</f>
        <v>2.2375011813628386E-3</v>
      </c>
      <c r="H22" s="53">
        <f t="shared" si="0"/>
        <v>-1.7600792993846631E-2</v>
      </c>
      <c r="I22" s="50"/>
    </row>
    <row r="23" spans="1:9" x14ac:dyDescent="0.2">
      <c r="A23" s="43">
        <v>38260</v>
      </c>
      <c r="B23" s="53">
        <f>VLOOKUP($A23,'SAA applied to Index Returns'!$A:$G,COLUMN(),FALSE)</f>
        <v>1.0110422339686979E-2</v>
      </c>
      <c r="C23" s="53">
        <f>VLOOKUP($A23,'SAA applied to Index Returns'!$A:$G,COLUMN(),FALSE)</f>
        <v>2.7496904663640107E-3</v>
      </c>
      <c r="D23" s="53">
        <f>VLOOKUP($A23,'SAA applied to Index Returns'!$A:$G,COLUMN(),FALSE)</f>
        <v>4.7146145666030126E-3</v>
      </c>
      <c r="E23" s="53">
        <f>VLOOKUP($A23,'SAA applied to Index Returns'!$A:$G,COLUMN(),FALSE)</f>
        <v>-7.2333611731103245E-3</v>
      </c>
      <c r="F23" s="53">
        <f>VLOOKUP($A23,'SAA applied to Index Returns'!$A:$G,COLUMN(),FALSE)</f>
        <v>1.4052677223285401E-3</v>
      </c>
      <c r="G23" s="53">
        <f>VLOOKUP($A23,'SAA applied to Index Returns'!$A:$G,COLUMN(),FALSE)</f>
        <v>3.6065725312564995E-3</v>
      </c>
      <c r="H23" s="53">
        <f t="shared" si="0"/>
        <v>1.5353206453128718E-2</v>
      </c>
      <c r="I23" s="50"/>
    </row>
    <row r="24" spans="1:9" x14ac:dyDescent="0.2">
      <c r="A24" s="43">
        <v>38289</v>
      </c>
      <c r="B24" s="53">
        <f>VLOOKUP($A24,'SAA applied to Index Returns'!$A:$G,COLUMN(),FALSE)</f>
        <v>1.0024853630791087E-3</v>
      </c>
      <c r="C24" s="53">
        <f>VLOOKUP($A24,'SAA applied to Index Returns'!$A:$G,COLUMN(),FALSE)</f>
        <v>2.9104115412294175E-3</v>
      </c>
      <c r="D24" s="53">
        <f>VLOOKUP($A24,'SAA applied to Index Returns'!$A:$G,COLUMN(),FALSE)</f>
        <v>4.9901866464387903E-3</v>
      </c>
      <c r="E24" s="53">
        <f>VLOOKUP($A24,'SAA applied to Index Returns'!$A:$G,COLUMN(),FALSE)</f>
        <v>-1.3847578062080698E-3</v>
      </c>
      <c r="F24" s="53">
        <f>VLOOKUP($A24,'SAA applied to Index Returns'!$A:$G,COLUMN(),FALSE)</f>
        <v>6.9546177957782404E-4</v>
      </c>
      <c r="G24" s="53">
        <f>VLOOKUP($A24,'SAA applied to Index Returns'!$A:$G,COLUMN(),FALSE)</f>
        <v>3.9330463758768825E-3</v>
      </c>
      <c r="H24" s="53">
        <f t="shared" si="0"/>
        <v>1.2146833899993954E-2</v>
      </c>
      <c r="I24" s="50"/>
    </row>
    <row r="25" spans="1:9" x14ac:dyDescent="0.2">
      <c r="A25" s="43">
        <v>38321</v>
      </c>
      <c r="B25" s="53">
        <f>VLOOKUP($A25,'SAA applied to Index Returns'!$A:$G,COLUMN(),FALSE)</f>
        <v>1.5766945490571883E-2</v>
      </c>
      <c r="C25" s="53">
        <f>VLOOKUP($A25,'SAA applied to Index Returns'!$A:$G,COLUMN(),FALSE)</f>
        <v>6.0318751016425493E-3</v>
      </c>
      <c r="D25" s="53">
        <f>VLOOKUP($A25,'SAA applied to Index Returns'!$A:$G,COLUMN(),FALSE)</f>
        <v>1.0342242723683103E-2</v>
      </c>
      <c r="E25" s="53">
        <f>VLOOKUP($A25,'SAA applied to Index Returns'!$A:$G,COLUMN(),FALSE)</f>
        <v>4.7106487673896366E-3</v>
      </c>
      <c r="F25" s="53">
        <f>VLOOKUP($A25,'SAA applied to Index Returns'!$A:$G,COLUMN(),FALSE)</f>
        <v>7.5975126955012492E-5</v>
      </c>
      <c r="G25" s="53">
        <f>VLOOKUP($A25,'SAA applied to Index Returns'!$A:$G,COLUMN(),FALSE)</f>
        <v>5.3607909642165476E-3</v>
      </c>
      <c r="H25" s="53">
        <f t="shared" si="0"/>
        <v>4.228847817445873E-2</v>
      </c>
      <c r="I25" s="50"/>
    </row>
    <row r="26" spans="1:9" x14ac:dyDescent="0.2">
      <c r="A26" s="43">
        <v>38352</v>
      </c>
      <c r="B26" s="53">
        <f>VLOOKUP($A26,'SAA applied to Index Returns'!$A:$G,COLUMN(),FALSE)</f>
        <v>9.8506409544176915E-3</v>
      </c>
      <c r="C26" s="53">
        <f>VLOOKUP($A26,'SAA applied to Index Returns'!$A:$G,COLUMN(),FALSE)</f>
        <v>3.640426600301293E-3</v>
      </c>
      <c r="D26" s="53">
        <f>VLOOKUP($A26,'SAA applied to Index Returns'!$A:$G,COLUMN(),FALSE)</f>
        <v>6.2418692170558851E-3</v>
      </c>
      <c r="E26" s="53">
        <f>VLOOKUP($A26,'SAA applied to Index Returns'!$A:$G,COLUMN(),FALSE)</f>
        <v>1.7509747195412686E-3</v>
      </c>
      <c r="F26" s="53">
        <f>VLOOKUP($A26,'SAA applied to Index Returns'!$A:$G,COLUMN(),FALSE)</f>
        <v>5.595159170884254E-4</v>
      </c>
      <c r="G26" s="53">
        <f>VLOOKUP($A26,'SAA applied to Index Returns'!$A:$G,COLUMN(),FALSE)</f>
        <v>4.7463268469650158E-3</v>
      </c>
      <c r="H26" s="53">
        <f t="shared" si="0"/>
        <v>2.6789754255369579E-2</v>
      </c>
      <c r="I26" s="50"/>
    </row>
    <row r="27" spans="1:9" x14ac:dyDescent="0.2">
      <c r="A27" s="43">
        <v>38383</v>
      </c>
      <c r="B27" s="53">
        <f>VLOOKUP($A27,'SAA applied to Index Returns'!$A:$G,COLUMN(),FALSE)</f>
        <v>-5.6670276367649982E-3</v>
      </c>
      <c r="C27" s="53">
        <f>VLOOKUP($A27,'SAA applied to Index Returns'!$A:$G,COLUMN(),FALSE)</f>
        <v>-1.5225233969925669E-3</v>
      </c>
      <c r="D27" s="53">
        <f>VLOOKUP($A27,'SAA applied to Index Returns'!$A:$G,COLUMN(),FALSE)</f>
        <v>-2.6105160101699979E-3</v>
      </c>
      <c r="E27" s="53">
        <f>VLOOKUP($A27,'SAA applied to Index Returns'!$A:$G,COLUMN(),FALSE)</f>
        <v>-4.4247518994840001E-4</v>
      </c>
      <c r="F27" s="53">
        <f>VLOOKUP($A27,'SAA applied to Index Returns'!$A:$G,COLUMN(),FALSE)</f>
        <v>4.7488849274859358E-4</v>
      </c>
      <c r="G27" s="53">
        <f>VLOOKUP($A27,'SAA applied to Index Returns'!$A:$G,COLUMN(),FALSE)</f>
        <v>-2.5465820793963102E-3</v>
      </c>
      <c r="H27" s="53">
        <f t="shared" si="0"/>
        <v>-1.231423582052368E-2</v>
      </c>
      <c r="I27" s="50"/>
    </row>
    <row r="28" spans="1:9" x14ac:dyDescent="0.2">
      <c r="A28" s="43">
        <v>38411</v>
      </c>
      <c r="B28" s="53">
        <f>VLOOKUP($A28,'SAA applied to Index Returns'!$A:$G,COLUMN(),FALSE)</f>
        <v>5.8099587404024022E-3</v>
      </c>
      <c r="C28" s="53">
        <f>VLOOKUP($A28,'SAA applied to Index Returns'!$A:$G,COLUMN(),FALSE)</f>
        <v>2.4956312284513163E-3</v>
      </c>
      <c r="D28" s="53">
        <f>VLOOKUP($A28,'SAA applied to Index Returns'!$A:$G,COLUMN(),FALSE)</f>
        <v>4.2790050321861728E-3</v>
      </c>
      <c r="E28" s="53">
        <f>VLOOKUP($A28,'SAA applied to Index Returns'!$A:$G,COLUMN(),FALSE)</f>
        <v>-2.6505077929300132E-3</v>
      </c>
      <c r="F28" s="53">
        <f>VLOOKUP($A28,'SAA applied to Index Returns'!$A:$G,COLUMN(),FALSE)</f>
        <v>7.7444509172073443E-4</v>
      </c>
      <c r="G28" s="53">
        <f>VLOOKUP($A28,'SAA applied to Index Returns'!$A:$G,COLUMN(),FALSE)</f>
        <v>1.105582894676321E-3</v>
      </c>
      <c r="H28" s="53">
        <f t="shared" si="0"/>
        <v>1.1814115194506933E-2</v>
      </c>
      <c r="I28" s="50"/>
    </row>
    <row r="29" spans="1:9" x14ac:dyDescent="0.2">
      <c r="A29" s="43">
        <v>38442</v>
      </c>
      <c r="B29" s="53">
        <f>VLOOKUP($A29,'SAA applied to Index Returns'!$A:$G,COLUMN(),FALSE)</f>
        <v>-9.7197159892703066E-4</v>
      </c>
      <c r="C29" s="53">
        <f>VLOOKUP($A29,'SAA applied to Index Returns'!$A:$G,COLUMN(),FALSE)</f>
        <v>1.5853114665814209E-3</v>
      </c>
      <c r="D29" s="53">
        <f>VLOOKUP($A29,'SAA applied to Index Returns'!$A:$G,COLUMN(),FALSE)</f>
        <v>2.7181723268040409E-3</v>
      </c>
      <c r="E29" s="53">
        <f>VLOOKUP($A29,'SAA applied to Index Returns'!$A:$G,COLUMN(),FALSE)</f>
        <v>1.5880979468836057E-2</v>
      </c>
      <c r="F29" s="53">
        <f>VLOOKUP($A29,'SAA applied to Index Returns'!$A:$G,COLUMN(),FALSE)</f>
        <v>-1.5358817156321234E-3</v>
      </c>
      <c r="G29" s="53">
        <f>VLOOKUP($A29,'SAA applied to Index Returns'!$A:$G,COLUMN(),FALSE)</f>
        <v>-1.0086391677764E-3</v>
      </c>
      <c r="H29" s="53">
        <f t="shared" si="0"/>
        <v>1.6667970779885966E-2</v>
      </c>
      <c r="I29" s="50"/>
    </row>
    <row r="30" spans="1:9" x14ac:dyDescent="0.2">
      <c r="A30" s="43">
        <v>38471</v>
      </c>
      <c r="B30" s="53">
        <f>VLOOKUP($A30,'SAA applied to Index Returns'!$A:$G,COLUMN(),FALSE)</f>
        <v>-8.5138150624219176E-3</v>
      </c>
      <c r="C30" s="53">
        <f>VLOOKUP($A30,'SAA applied to Index Returns'!$A:$G,COLUMN(),FALSE)</f>
        <v>-2.7825932609531808E-3</v>
      </c>
      <c r="D30" s="53">
        <f>VLOOKUP($A30,'SAA applied to Index Returns'!$A:$G,COLUMN(),FALSE)</f>
        <v>-4.7710296418813488E-3</v>
      </c>
      <c r="E30" s="53">
        <f>VLOOKUP($A30,'SAA applied to Index Returns'!$A:$G,COLUMN(),FALSE)</f>
        <v>-6.9351897081339105E-3</v>
      </c>
      <c r="F30" s="53">
        <f>VLOOKUP($A30,'SAA applied to Index Returns'!$A:$G,COLUMN(),FALSE)</f>
        <v>1.5087822129346073E-4</v>
      </c>
      <c r="G30" s="53">
        <f>VLOOKUP($A30,'SAA applied to Index Returns'!$A:$G,COLUMN(),FALSE)</f>
        <v>-7.2351100173552923E-5</v>
      </c>
      <c r="H30" s="53">
        <f t="shared" si="0"/>
        <v>-2.2924100552270451E-2</v>
      </c>
      <c r="I30" s="50"/>
    </row>
    <row r="31" spans="1:9" x14ac:dyDescent="0.2">
      <c r="A31" s="43">
        <v>38503</v>
      </c>
      <c r="B31" s="53">
        <f>VLOOKUP($A31,'SAA applied to Index Returns'!$A:$G,COLUMN(),FALSE)</f>
        <v>4.2878464109035851E-3</v>
      </c>
      <c r="C31" s="53">
        <f>VLOOKUP($A31,'SAA applied to Index Returns'!$A:$G,COLUMN(),FALSE)</f>
        <v>-9.6457294105672649E-4</v>
      </c>
      <c r="D31" s="53">
        <f>VLOOKUP($A31,'SAA applied to Index Returns'!$A:$G,COLUMN(),FALSE)</f>
        <v>-1.6538551135432168E-3</v>
      </c>
      <c r="E31" s="53">
        <f>VLOOKUP($A31,'SAA applied to Index Returns'!$A:$G,COLUMN(),FALSE)</f>
        <v>-9.0140650674219048E-3</v>
      </c>
      <c r="F31" s="53">
        <f>VLOOKUP($A31,'SAA applied to Index Returns'!$A:$G,COLUMN(),FALSE)</f>
        <v>8.6421738567892545E-4</v>
      </c>
      <c r="G31" s="53">
        <f>VLOOKUP($A31,'SAA applied to Index Returns'!$A:$G,COLUMN(),FALSE)</f>
        <v>4.3244610361650284E-3</v>
      </c>
      <c r="H31" s="53">
        <f t="shared" si="0"/>
        <v>-2.1559682892743097E-3</v>
      </c>
      <c r="I31" s="50"/>
    </row>
    <row r="32" spans="1:9" x14ac:dyDescent="0.2">
      <c r="A32" s="43">
        <v>38533</v>
      </c>
      <c r="B32" s="53">
        <f>VLOOKUP($A32,'SAA applied to Index Returns'!$A:$G,COLUMN(),FALSE)</f>
        <v>8.4416032693612163E-3</v>
      </c>
      <c r="C32" s="53">
        <f>VLOOKUP($A32,'SAA applied to Index Returns'!$A:$G,COLUMN(),FALSE)</f>
        <v>8.3198416981471407E-4</v>
      </c>
      <c r="D32" s="53">
        <f>VLOOKUP($A32,'SAA applied to Index Returns'!$A:$G,COLUMN(),FALSE)</f>
        <v>1.4265186333421638E-3</v>
      </c>
      <c r="E32" s="53">
        <f>VLOOKUP($A32,'SAA applied to Index Returns'!$A:$G,COLUMN(),FALSE)</f>
        <v>-7.0143440180096238E-3</v>
      </c>
      <c r="F32" s="53">
        <f>VLOOKUP($A32,'SAA applied to Index Returns'!$A:$G,COLUMN(),FALSE)</f>
        <v>1.4021960395042762E-3</v>
      </c>
      <c r="G32" s="53">
        <f>VLOOKUP($A32,'SAA applied to Index Returns'!$A:$G,COLUMN(),FALSE)</f>
        <v>4.5594158439700855E-3</v>
      </c>
      <c r="H32" s="53">
        <f t="shared" si="0"/>
        <v>9.647373937982831E-3</v>
      </c>
      <c r="I32" s="50"/>
    </row>
    <row r="33" spans="1:9" x14ac:dyDescent="0.2">
      <c r="A33" s="43">
        <v>38562</v>
      </c>
      <c r="B33" s="53">
        <f>VLOOKUP($A33,'SAA applied to Index Returns'!$A:$G,COLUMN(),FALSE)</f>
        <v>7.264419466999978E-3</v>
      </c>
      <c r="C33" s="53">
        <f>VLOOKUP($A33,'SAA applied to Index Returns'!$A:$G,COLUMN(),FALSE)</f>
        <v>1.1360522979095183E-3</v>
      </c>
      <c r="D33" s="53">
        <f>VLOOKUP($A33,'SAA applied to Index Returns'!$A:$G,COLUMN(),FALSE)</f>
        <v>1.9478733252581285E-3</v>
      </c>
      <c r="E33" s="53">
        <f>VLOOKUP($A33,'SAA applied to Index Returns'!$A:$G,COLUMN(),FALSE)</f>
        <v>8.9235310755100185E-3</v>
      </c>
      <c r="F33" s="53">
        <f>VLOOKUP($A33,'SAA applied to Index Returns'!$A:$G,COLUMN(),FALSE)</f>
        <v>-3.1707073308311746E-4</v>
      </c>
      <c r="G33" s="53">
        <f>VLOOKUP($A33,'SAA applied to Index Returns'!$A:$G,COLUMN(),FALSE)</f>
        <v>3.917047600582319E-3</v>
      </c>
      <c r="H33" s="53">
        <f t="shared" si="0"/>
        <v>2.2871853033176848E-2</v>
      </c>
      <c r="I33" s="50"/>
    </row>
    <row r="34" spans="1:9" x14ac:dyDescent="0.2">
      <c r="A34" s="43">
        <v>38595</v>
      </c>
      <c r="B34" s="53">
        <f>VLOOKUP($A34,'SAA applied to Index Returns'!$A:$G,COLUMN(),FALSE)</f>
        <v>3.4822034879588583E-4</v>
      </c>
      <c r="C34" s="53">
        <f>VLOOKUP($A34,'SAA applied to Index Returns'!$A:$G,COLUMN(),FALSE)</f>
        <v>4.5032992859079645E-3</v>
      </c>
      <c r="D34" s="53">
        <f>VLOOKUP($A34,'SAA applied to Index Returns'!$A:$G,COLUMN(),FALSE)</f>
        <v>7.7213492466988026E-3</v>
      </c>
      <c r="E34" s="53">
        <f>VLOOKUP($A34,'SAA applied to Index Returns'!$A:$G,COLUMN(),FALSE)</f>
        <v>4.0535210221231618E-3</v>
      </c>
      <c r="F34" s="53">
        <f>VLOOKUP($A34,'SAA applied to Index Returns'!$A:$G,COLUMN(),FALSE)</f>
        <v>1.9374938237809759E-5</v>
      </c>
      <c r="G34" s="53">
        <f>VLOOKUP($A34,'SAA applied to Index Returns'!$A:$G,COLUMN(),FALSE)</f>
        <v>-2.3269434054237664E-4</v>
      </c>
      <c r="H34" s="53">
        <f t="shared" si="0"/>
        <v>1.6413070501221247E-2</v>
      </c>
      <c r="I34" s="50"/>
    </row>
    <row r="35" spans="1:9" x14ac:dyDescent="0.2">
      <c r="A35" s="43">
        <v>38625</v>
      </c>
      <c r="B35" s="53">
        <f>VLOOKUP($A35,'SAA applied to Index Returns'!$A:$G,COLUMN(),FALSE)</f>
        <v>9.718944710671336E-4</v>
      </c>
      <c r="C35" s="53">
        <f>VLOOKUP($A35,'SAA applied to Index Returns'!$A:$G,COLUMN(),FALSE)</f>
        <v>3.2752445745906559E-3</v>
      </c>
      <c r="D35" s="53">
        <f>VLOOKUP($A35,'SAA applied to Index Returns'!$A:$G,COLUMN(),FALSE)</f>
        <v>5.6157287409049073E-3</v>
      </c>
      <c r="E35" s="53">
        <f>VLOOKUP($A35,'SAA applied to Index Returns'!$A:$G,COLUMN(),FALSE)</f>
        <v>-2.9668168142717895E-3</v>
      </c>
      <c r="F35" s="53">
        <f>VLOOKUP($A35,'SAA applied to Index Returns'!$A:$G,COLUMN(),FALSE)</f>
        <v>4.3308603567756361E-4</v>
      </c>
      <c r="G35" s="53">
        <f>VLOOKUP($A35,'SAA applied to Index Returns'!$A:$G,COLUMN(),FALSE)</f>
        <v>1.1030132024071879E-3</v>
      </c>
      <c r="H35" s="53">
        <f t="shared" si="0"/>
        <v>8.432150210375659E-3</v>
      </c>
      <c r="I35" s="50"/>
    </row>
    <row r="36" spans="1:9" x14ac:dyDescent="0.2">
      <c r="A36" s="43">
        <v>38656</v>
      </c>
      <c r="B36" s="53">
        <f>VLOOKUP($A36,'SAA applied to Index Returns'!$A:$G,COLUMN(),FALSE)</f>
        <v>-9.4619955306405462E-3</v>
      </c>
      <c r="C36" s="53">
        <f>VLOOKUP($A36,'SAA applied to Index Returns'!$A:$G,COLUMN(),FALSE)</f>
        <v>-1.7704642433935788E-3</v>
      </c>
      <c r="D36" s="53">
        <f>VLOOKUP($A36,'SAA applied to Index Returns'!$A:$G,COLUMN(),FALSE)</f>
        <v>-3.0356349609746017E-3</v>
      </c>
      <c r="E36" s="53">
        <f>VLOOKUP($A36,'SAA applied to Index Returns'!$A:$G,COLUMN(),FALSE)</f>
        <v>1.2530593321062202E-2</v>
      </c>
      <c r="F36" s="53">
        <f>VLOOKUP($A36,'SAA applied to Index Returns'!$A:$G,COLUMN(),FALSE)</f>
        <v>-1.3254309714742726E-3</v>
      </c>
      <c r="G36" s="53">
        <f>VLOOKUP($A36,'SAA applied to Index Returns'!$A:$G,COLUMN(),FALSE)</f>
        <v>-4.126218533635562E-3</v>
      </c>
      <c r="H36" s="53">
        <f t="shared" si="0"/>
        <v>-7.189150919056358E-3</v>
      </c>
      <c r="I36" s="50"/>
    </row>
    <row r="37" spans="1:9" x14ac:dyDescent="0.2">
      <c r="A37" s="43">
        <v>38686</v>
      </c>
      <c r="B37" s="53">
        <f>VLOOKUP($A37,'SAA applied to Index Returns'!$A:$G,COLUMN(),FALSE)</f>
        <v>1.2796975536153938E-2</v>
      </c>
      <c r="C37" s="53">
        <f>VLOOKUP($A37,'SAA applied to Index Returns'!$A:$G,COLUMN(),FALSE)</f>
        <v>1.8564518237678127E-3</v>
      </c>
      <c r="D37" s="53">
        <f>VLOOKUP($A37,'SAA applied to Index Returns'!$A:$G,COLUMN(),FALSE)</f>
        <v>3.1830691190874527E-3</v>
      </c>
      <c r="E37" s="53">
        <f>VLOOKUP($A37,'SAA applied to Index Returns'!$A:$G,COLUMN(),FALSE)</f>
        <v>3.1871716684808171E-3</v>
      </c>
      <c r="F37" s="53">
        <f>VLOOKUP($A37,'SAA applied to Index Returns'!$A:$G,COLUMN(),FALSE)</f>
        <v>-3.2824409104371217E-4</v>
      </c>
      <c r="G37" s="53">
        <f>VLOOKUP($A37,'SAA applied to Index Returns'!$A:$G,COLUMN(),FALSE)</f>
        <v>2.440542639421432E-3</v>
      </c>
      <c r="H37" s="53">
        <f t="shared" si="0"/>
        <v>2.3135966695867743E-2</v>
      </c>
      <c r="I37" s="50"/>
    </row>
    <row r="38" spans="1:9" x14ac:dyDescent="0.2">
      <c r="A38" s="43">
        <v>38716</v>
      </c>
      <c r="B38" s="53">
        <f>VLOOKUP($A38,'SAA applied to Index Returns'!$A:$G,COLUMN(),FALSE)</f>
        <v>6.8822204590273982E-3</v>
      </c>
      <c r="C38" s="53">
        <f>VLOOKUP($A38,'SAA applied to Index Returns'!$A:$G,COLUMN(),FALSE)</f>
        <v>4.2514089683900807E-3</v>
      </c>
      <c r="D38" s="53">
        <f>VLOOKUP($A38,'SAA applied to Index Returns'!$A:$G,COLUMN(),FALSE)</f>
        <v>7.2894585394780642E-3</v>
      </c>
      <c r="E38" s="53">
        <f>VLOOKUP($A38,'SAA applied to Index Returns'!$A:$G,COLUMN(),FALSE)</f>
        <v>-2.9770986907582072E-3</v>
      </c>
      <c r="F38" s="53">
        <f>VLOOKUP($A38,'SAA applied to Index Returns'!$A:$G,COLUMN(),FALSE)</f>
        <v>7.5702394511398046E-4</v>
      </c>
      <c r="G38" s="53">
        <f>VLOOKUP($A38,'SAA applied to Index Returns'!$A:$G,COLUMN(),FALSE)</f>
        <v>2.96950012615003E-3</v>
      </c>
      <c r="H38" s="53">
        <f t="shared" si="0"/>
        <v>1.9172513347401349E-2</v>
      </c>
      <c r="I38" s="50"/>
    </row>
    <row r="39" spans="1:9" x14ac:dyDescent="0.2">
      <c r="A39" s="43">
        <v>38748</v>
      </c>
      <c r="B39" s="53">
        <f>VLOOKUP($A39,'SAA applied to Index Returns'!$A:$G,COLUMN(),FALSE)</f>
        <v>5.4405185767628693E-3</v>
      </c>
      <c r="C39" s="53">
        <f>VLOOKUP($A39,'SAA applied to Index Returns'!$A:$G,COLUMN(),FALSE)</f>
        <v>2.9106436322325706E-3</v>
      </c>
      <c r="D39" s="53">
        <f>VLOOKUP($A39,'SAA applied to Index Returns'!$A:$G,COLUMN(),FALSE)</f>
        <v>4.990584589275494E-3</v>
      </c>
      <c r="E39" s="53">
        <f>VLOOKUP($A39,'SAA applied to Index Returns'!$A:$G,COLUMN(),FALSE)</f>
        <v>-2.2778761053538288E-3</v>
      </c>
      <c r="F39" s="53">
        <f>VLOOKUP($A39,'SAA applied to Index Returns'!$A:$G,COLUMN(),FALSE)</f>
        <v>7.360854326154782E-4</v>
      </c>
      <c r="G39" s="53">
        <f>VLOOKUP($A39,'SAA applied to Index Returns'!$A:$G,COLUMN(),FALSE)</f>
        <v>4.3685023337676088E-3</v>
      </c>
      <c r="H39" s="53">
        <f t="shared" si="0"/>
        <v>1.6168458459300192E-2</v>
      </c>
      <c r="I39" s="50"/>
    </row>
    <row r="40" spans="1:9" x14ac:dyDescent="0.2">
      <c r="A40" s="43">
        <v>38776</v>
      </c>
      <c r="B40" s="53">
        <f>VLOOKUP($A40,'SAA applied to Index Returns'!$A:$G,COLUMN(),FALSE)</f>
        <v>2.8687048788163781E-4</v>
      </c>
      <c r="C40" s="53">
        <f>VLOOKUP($A40,'SAA applied to Index Returns'!$A:$G,COLUMN(),FALSE)</f>
        <v>7.0841263799010699E-4</v>
      </c>
      <c r="D40" s="53">
        <f>VLOOKUP($A40,'SAA applied to Index Returns'!$A:$G,COLUMN(),FALSE)</f>
        <v>1.2146430964101403E-3</v>
      </c>
      <c r="E40" s="53">
        <f>VLOOKUP($A40,'SAA applied to Index Returns'!$A:$G,COLUMN(),FALSE)</f>
        <v>6.8910896164081333E-3</v>
      </c>
      <c r="F40" s="53">
        <f>VLOOKUP($A40,'SAA applied to Index Returns'!$A:$G,COLUMN(),FALSE)</f>
        <v>-3.1871141072952266E-4</v>
      </c>
      <c r="G40" s="53">
        <f>VLOOKUP($A40,'SAA applied to Index Returns'!$A:$G,COLUMN(),FALSE)</f>
        <v>2.6680245746066684E-3</v>
      </c>
      <c r="H40" s="53">
        <f t="shared" si="0"/>
        <v>1.1450329002567164E-2</v>
      </c>
      <c r="I40" s="50"/>
    </row>
    <row r="41" spans="1:9" x14ac:dyDescent="0.2">
      <c r="A41" s="43">
        <v>38807</v>
      </c>
      <c r="B41" s="53">
        <f>VLOOKUP($A41,'SAA applied to Index Returns'!$A:$G,COLUMN(),FALSE)</f>
        <v>4.6093722961590457E-3</v>
      </c>
      <c r="C41" s="53">
        <f>VLOOKUP($A41,'SAA applied to Index Returns'!$A:$G,COLUMN(),FALSE)</f>
        <v>2.4995796974906586E-3</v>
      </c>
      <c r="D41" s="53">
        <f>VLOOKUP($A41,'SAA applied to Index Returns'!$A:$G,COLUMN(),FALSE)</f>
        <v>4.2857750704418896E-3</v>
      </c>
      <c r="E41" s="53">
        <f>VLOOKUP($A41,'SAA applied to Index Returns'!$A:$G,COLUMN(),FALSE)</f>
        <v>6.748298905096704E-3</v>
      </c>
      <c r="F41" s="53">
        <f>VLOOKUP($A41,'SAA applied to Index Returns'!$A:$G,COLUMN(),FALSE)</f>
        <v>-3.8059388830952097E-4</v>
      </c>
      <c r="G41" s="53">
        <f>VLOOKUP($A41,'SAA applied to Index Returns'!$A:$G,COLUMN(),FALSE)</f>
        <v>4.1286079649250915E-3</v>
      </c>
      <c r="H41" s="53">
        <f t="shared" si="0"/>
        <v>2.1891040045803868E-2</v>
      </c>
      <c r="I41" s="50"/>
    </row>
    <row r="42" spans="1:9" x14ac:dyDescent="0.2">
      <c r="A42" s="43">
        <v>38835</v>
      </c>
      <c r="B42" s="53">
        <f>VLOOKUP($A42,'SAA applied to Index Returns'!$A:$G,COLUMN(),FALSE)</f>
        <v>3.156665768235996E-3</v>
      </c>
      <c r="C42" s="53">
        <f>VLOOKUP($A42,'SAA applied to Index Returns'!$A:$G,COLUMN(),FALSE)</f>
        <v>4.2950617283950467E-3</v>
      </c>
      <c r="D42" s="53">
        <f>VLOOKUP($A42,'SAA applied to Index Returns'!$A:$G,COLUMN(),FALSE)</f>
        <v>7.3643054870561244E-3</v>
      </c>
      <c r="E42" s="53">
        <f>VLOOKUP($A42,'SAA applied to Index Returns'!$A:$G,COLUMN(),FALSE)</f>
        <v>1.1229355323794148E-2</v>
      </c>
      <c r="F42" s="53">
        <f>VLOOKUP($A42,'SAA applied to Index Returns'!$A:$G,COLUMN(),FALSE)</f>
        <v>-9.9069118446653138E-4</v>
      </c>
      <c r="G42" s="53">
        <f>VLOOKUP($A42,'SAA applied to Index Returns'!$A:$G,COLUMN(),FALSE)</f>
        <v>-1.2121386941214647E-3</v>
      </c>
      <c r="H42" s="53">
        <f t="shared" si="0"/>
        <v>2.384255842889332E-2</v>
      </c>
      <c r="I42" s="50"/>
    </row>
    <row r="43" spans="1:9" x14ac:dyDescent="0.2">
      <c r="A43" s="43">
        <v>38868</v>
      </c>
      <c r="B43" s="53">
        <f>VLOOKUP($A43,'SAA applied to Index Returns'!$A:$G,COLUMN(),FALSE)</f>
        <v>-3.8560891310308151E-3</v>
      </c>
      <c r="C43" s="53">
        <f>VLOOKUP($A43,'SAA applied to Index Returns'!$A:$G,COLUMN(),FALSE)</f>
        <v>1.6245795658430689E-3</v>
      </c>
      <c r="D43" s="53">
        <f>VLOOKUP($A43,'SAA applied to Index Returns'!$A:$G,COLUMN(),FALSE)</f>
        <v>2.785501342577437E-3</v>
      </c>
      <c r="E43" s="53">
        <f>VLOOKUP($A43,'SAA applied to Index Returns'!$A:$G,COLUMN(),FALSE)</f>
        <v>4.7632224007711785E-3</v>
      </c>
      <c r="F43" s="53">
        <f>VLOOKUP($A43,'SAA applied to Index Returns'!$A:$G,COLUMN(),FALSE)</f>
        <v>-3.9615209766590456E-5</v>
      </c>
      <c r="G43" s="53">
        <f>VLOOKUP($A43,'SAA applied to Index Returns'!$A:$G,COLUMN(),FALSE)</f>
        <v>-4.7403087362467229E-4</v>
      </c>
      <c r="H43" s="53">
        <f t="shared" si="0"/>
        <v>4.8035680947696073E-3</v>
      </c>
      <c r="I43" s="50"/>
    </row>
    <row r="44" spans="1:9" x14ac:dyDescent="0.2">
      <c r="A44" s="43">
        <v>38898</v>
      </c>
      <c r="B44" s="53">
        <f>VLOOKUP($A44,'SAA applied to Index Returns'!$A:$G,COLUMN(),FALSE)</f>
        <v>-1.0519239821303011E-2</v>
      </c>
      <c r="C44" s="53">
        <f>VLOOKUP($A44,'SAA applied to Index Returns'!$A:$G,COLUMN(),FALSE)</f>
        <v>-6.6265187820698989E-3</v>
      </c>
      <c r="D44" s="53">
        <f>VLOOKUP($A44,'SAA applied to Index Returns'!$A:$G,COLUMN(),FALSE)</f>
        <v>-1.1361817760210169E-2</v>
      </c>
      <c r="E44" s="53">
        <f>VLOOKUP($A44,'SAA applied to Index Returns'!$A:$G,COLUMN(),FALSE)</f>
        <v>-1.4158634135244953E-4</v>
      </c>
      <c r="F44" s="53">
        <f>VLOOKUP($A44,'SAA applied to Index Returns'!$A:$G,COLUMN(),FALSE)</f>
        <v>4.8253741215075944E-5</v>
      </c>
      <c r="G44" s="53">
        <f>VLOOKUP($A44,'SAA applied to Index Returns'!$A:$G,COLUMN(),FALSE)</f>
        <v>-1.270506041366501E-4</v>
      </c>
      <c r="H44" s="53">
        <f t="shared" si="0"/>
        <v>-2.8727959567857102E-2</v>
      </c>
      <c r="I44" s="50"/>
    </row>
    <row r="45" spans="1:9" x14ac:dyDescent="0.2">
      <c r="A45" s="43">
        <v>38929</v>
      </c>
      <c r="B45" s="53">
        <f>VLOOKUP($A45,'SAA applied to Index Returns'!$A:$G,COLUMN(),FALSE)</f>
        <v>9.4900354948198402E-4</v>
      </c>
      <c r="C45" s="53">
        <f>VLOOKUP($A45,'SAA applied to Index Returns'!$A:$G,COLUMN(),FALSE)</f>
        <v>2.216733472089887E-3</v>
      </c>
      <c r="D45" s="53">
        <f>VLOOKUP($A45,'SAA applied to Index Returns'!$A:$G,COLUMN(),FALSE)</f>
        <v>3.8008074165566531E-3</v>
      </c>
      <c r="E45" s="53">
        <f>VLOOKUP($A45,'SAA applied to Index Returns'!$A:$G,COLUMN(),FALSE)</f>
        <v>-7.3500218592654457E-4</v>
      </c>
      <c r="F45" s="53">
        <f>VLOOKUP($A45,'SAA applied to Index Returns'!$A:$G,COLUMN(),FALSE)</f>
        <v>5.5017966093469893E-4</v>
      </c>
      <c r="G45" s="53">
        <f>VLOOKUP($A45,'SAA applied to Index Returns'!$A:$G,COLUMN(),FALSE)</f>
        <v>4.4424815475946969E-3</v>
      </c>
      <c r="H45" s="53">
        <f t="shared" si="0"/>
        <v>1.1224203460731375E-2</v>
      </c>
      <c r="I45" s="50"/>
    </row>
    <row r="46" spans="1:9" x14ac:dyDescent="0.2">
      <c r="A46" s="43">
        <v>38960</v>
      </c>
      <c r="B46" s="53">
        <f>VLOOKUP($A46,'SAA applied to Index Returns'!$A:$G,COLUMN(),FALSE)</f>
        <v>6.0212310741854097E-3</v>
      </c>
      <c r="C46" s="53">
        <f>VLOOKUP($A46,'SAA applied to Index Returns'!$A:$G,COLUMN(),FALSE)</f>
        <v>3.8362487650579718E-3</v>
      </c>
      <c r="D46" s="53">
        <f>VLOOKUP($A46,'SAA applied to Index Returns'!$A:$G,COLUMN(),FALSE)</f>
        <v>6.5776255655318567E-3</v>
      </c>
      <c r="E46" s="53">
        <f>VLOOKUP($A46,'SAA applied to Index Returns'!$A:$G,COLUMN(),FALSE)</f>
        <v>-8.2510313899388215E-3</v>
      </c>
      <c r="F46" s="53">
        <f>VLOOKUP($A46,'SAA applied to Index Returns'!$A:$G,COLUMN(),FALSE)</f>
        <v>1.7448518859333149E-3</v>
      </c>
      <c r="G46" s="53">
        <f>VLOOKUP($A46,'SAA applied to Index Returns'!$A:$G,COLUMN(),FALSE)</f>
        <v>3.4683950878792468E-3</v>
      </c>
      <c r="H46" s="53">
        <f t="shared" si="0"/>
        <v>1.3397320988648979E-2</v>
      </c>
      <c r="I46" s="50"/>
    </row>
    <row r="47" spans="1:9" x14ac:dyDescent="0.2">
      <c r="A47" s="43">
        <v>38989</v>
      </c>
      <c r="B47" s="53">
        <f>VLOOKUP($A47,'SAA applied to Index Returns'!$A:$G,COLUMN(),FALSE)</f>
        <v>8.0779869866512213E-3</v>
      </c>
      <c r="C47" s="53">
        <f>VLOOKUP($A47,'SAA applied to Index Returns'!$A:$G,COLUMN(),FALSE)</f>
        <v>7.4469224877232493E-4</v>
      </c>
      <c r="D47" s="53">
        <f>VLOOKUP($A47,'SAA applied to Index Returns'!$A:$G,COLUMN(),FALSE)</f>
        <v>1.2768480549525138E-3</v>
      </c>
      <c r="E47" s="53">
        <f>VLOOKUP($A47,'SAA applied to Index Returns'!$A:$G,COLUMN(),FALSE)</f>
        <v>-6.4269554120018439E-3</v>
      </c>
      <c r="F47" s="53">
        <f>VLOOKUP($A47,'SAA applied to Index Returns'!$A:$G,COLUMN(),FALSE)</f>
        <v>1.411230142775095E-3</v>
      </c>
      <c r="G47" s="53">
        <f>VLOOKUP($A47,'SAA applied to Index Returns'!$A:$G,COLUMN(),FALSE)</f>
        <v>3.3820349337696414E-3</v>
      </c>
      <c r="H47" s="53">
        <f t="shared" si="0"/>
        <v>8.4658369549189538E-3</v>
      </c>
      <c r="I47" s="50"/>
    </row>
    <row r="48" spans="1:9" x14ac:dyDescent="0.2">
      <c r="A48" s="43">
        <v>39021</v>
      </c>
      <c r="B48" s="53">
        <f>VLOOKUP($A48,'SAA applied to Index Returns'!$A:$G,COLUMN(),FALSE)</f>
        <v>1.1672958092065394E-2</v>
      </c>
      <c r="C48" s="53">
        <f>VLOOKUP($A48,'SAA applied to Index Returns'!$A:$G,COLUMN(),FALSE)</f>
        <v>3.0373831775700796E-3</v>
      </c>
      <c r="D48" s="53">
        <f>VLOOKUP($A48,'SAA applied to Index Returns'!$A:$G,COLUMN(),FALSE)</f>
        <v>5.2078919967536138E-3</v>
      </c>
      <c r="E48" s="53">
        <f>VLOOKUP($A48,'SAA applied to Index Returns'!$A:$G,COLUMN(),FALSE)</f>
        <v>4.2363139391059376E-4</v>
      </c>
      <c r="F48" s="53">
        <f>VLOOKUP($A48,'SAA applied to Index Returns'!$A:$G,COLUMN(),FALSE)</f>
        <v>5.0294498219549926E-4</v>
      </c>
      <c r="G48" s="53">
        <f>VLOOKUP($A48,'SAA applied to Index Returns'!$A:$G,COLUMN(),FALSE)</f>
        <v>4.4163122828804737E-3</v>
      </c>
      <c r="H48" s="53">
        <f t="shared" si="0"/>
        <v>2.5261121925375656E-2</v>
      </c>
      <c r="I48" s="50"/>
    </row>
    <row r="49" spans="1:9" x14ac:dyDescent="0.2">
      <c r="A49" s="43">
        <v>39051</v>
      </c>
      <c r="B49" s="53">
        <f>VLOOKUP($A49,'SAA applied to Index Returns'!$A:$G,COLUMN(),FALSE)</f>
        <v>6.7654631466120777E-3</v>
      </c>
      <c r="C49" s="53">
        <f>VLOOKUP($A49,'SAA applied to Index Returns'!$A:$G,COLUMN(),FALSE)</f>
        <v>2.8814935064935031E-3</v>
      </c>
      <c r="D49" s="53">
        <f>VLOOKUP($A49,'SAA applied to Index Returns'!$A:$G,COLUMN(),FALSE)</f>
        <v>4.9406038335835832E-3</v>
      </c>
      <c r="E49" s="53">
        <f>VLOOKUP($A49,'SAA applied to Index Returns'!$A:$G,COLUMN(),FALSE)</f>
        <v>-5.6297393956429905E-3</v>
      </c>
      <c r="F49" s="53">
        <f>VLOOKUP($A49,'SAA applied to Index Returns'!$A:$G,COLUMN(),FALSE)</f>
        <v>1.5137269650244535E-3</v>
      </c>
      <c r="G49" s="53">
        <f>VLOOKUP($A49,'SAA applied to Index Returns'!$A:$G,COLUMN(),FALSE)</f>
        <v>3.0386244307726426E-3</v>
      </c>
      <c r="H49" s="53">
        <f t="shared" si="0"/>
        <v>1.3510172486843271E-2</v>
      </c>
      <c r="I49" s="50"/>
    </row>
    <row r="50" spans="1:9" x14ac:dyDescent="0.2">
      <c r="A50" s="43">
        <v>39080</v>
      </c>
      <c r="B50" s="53">
        <f>VLOOKUP($A50,'SAA applied to Index Returns'!$A:$G,COLUMN(),FALSE)</f>
        <v>6.7842501497054784E-3</v>
      </c>
      <c r="C50" s="53">
        <f>VLOOKUP($A50,'SAA applied to Index Returns'!$A:$G,COLUMN(),FALSE)</f>
        <v>3.5634451019066374E-3</v>
      </c>
      <c r="D50" s="53">
        <f>VLOOKUP($A50,'SAA applied to Index Returns'!$A:$G,COLUMN(),FALSE)</f>
        <v>6.1098768716882652E-3</v>
      </c>
      <c r="E50" s="53">
        <f>VLOOKUP($A50,'SAA applied to Index Returns'!$A:$G,COLUMN(),FALSE)</f>
        <v>-1.3308952859352359E-3</v>
      </c>
      <c r="F50" s="53">
        <f>VLOOKUP($A50,'SAA applied to Index Returns'!$A:$G,COLUMN(),FALSE)</f>
        <v>6.6247127053038995E-4</v>
      </c>
      <c r="G50" s="53">
        <f>VLOOKUP($A50,'SAA applied to Index Returns'!$A:$G,COLUMN(),FALSE)</f>
        <v>3.7827869026342883E-3</v>
      </c>
      <c r="H50" s="53">
        <f t="shared" si="0"/>
        <v>1.9571935010529826E-2</v>
      </c>
      <c r="I50" s="50"/>
    </row>
    <row r="51" spans="1:9" x14ac:dyDescent="0.2">
      <c r="A51" s="43">
        <v>39113</v>
      </c>
      <c r="B51" s="53">
        <f>VLOOKUP($A51,'SAA applied to Index Returns'!$A:$G,COLUMN(),FALSE)</f>
        <v>2.0820898350586634E-3</v>
      </c>
      <c r="C51" s="53">
        <f>VLOOKUP($A51,'SAA applied to Index Returns'!$A:$G,COLUMN(),FALSE)</f>
        <v>-8.3191644401261566E-4</v>
      </c>
      <c r="D51" s="53">
        <f>VLOOKUP($A51,'SAA applied to Index Returns'!$A:$G,COLUMN(),FALSE)</f>
        <v>-1.4264025107978214E-3</v>
      </c>
      <c r="E51" s="53">
        <f>VLOOKUP($A51,'SAA applied to Index Returns'!$A:$G,COLUMN(),FALSE)</f>
        <v>8.5009875011896434E-3</v>
      </c>
      <c r="F51" s="53">
        <f>VLOOKUP($A51,'SAA applied to Index Returns'!$A:$G,COLUMN(),FALSE)</f>
        <v>-4.7231949226526047E-4</v>
      </c>
      <c r="G51" s="53">
        <f>VLOOKUP($A51,'SAA applied to Index Returns'!$A:$G,COLUMN(),FALSE)</f>
        <v>3.7830068064115875E-3</v>
      </c>
      <c r="H51" s="53">
        <f t="shared" si="0"/>
        <v>1.1635445695584196E-2</v>
      </c>
      <c r="I51" s="50"/>
    </row>
    <row r="52" spans="1:9" x14ac:dyDescent="0.2">
      <c r="A52" s="43">
        <v>39141</v>
      </c>
      <c r="B52" s="53">
        <f>VLOOKUP($A52,'SAA applied to Index Returns'!$A:$G,COLUMN(),FALSE)</f>
        <v>6.2438834457337047E-3</v>
      </c>
      <c r="C52" s="53">
        <f>VLOOKUP($A52,'SAA applied to Index Returns'!$A:$G,COLUMN(),FALSE)</f>
        <v>3.0676321107096999E-3</v>
      </c>
      <c r="D52" s="53">
        <f>VLOOKUP($A52,'SAA applied to Index Returns'!$A:$G,COLUMN(),FALSE)</f>
        <v>5.2597567657335321E-3</v>
      </c>
      <c r="E52" s="53">
        <f>VLOOKUP($A52,'SAA applied to Index Returns'!$A:$G,COLUMN(),FALSE)</f>
        <v>-1.5422201179804398E-3</v>
      </c>
      <c r="F52" s="53">
        <f>VLOOKUP($A52,'SAA applied to Index Returns'!$A:$G,COLUMN(),FALSE)</f>
        <v>8.4347746600210802E-4</v>
      </c>
      <c r="G52" s="53">
        <f>VLOOKUP($A52,'SAA applied to Index Returns'!$A:$G,COLUMN(),FALSE)</f>
        <v>7.5520651521287152E-3</v>
      </c>
      <c r="H52" s="53">
        <f t="shared" si="0"/>
        <v>2.1424594822327322E-2</v>
      </c>
      <c r="I52" s="50"/>
    </row>
    <row r="53" spans="1:9" x14ac:dyDescent="0.2">
      <c r="A53" s="43">
        <v>39171</v>
      </c>
      <c r="B53" s="53">
        <f>VLOOKUP($A53,'SAA applied to Index Returns'!$A:$G,COLUMN(),FALSE)</f>
        <v>-8.7455071443036277E-3</v>
      </c>
      <c r="C53" s="53">
        <f>VLOOKUP($A53,'SAA applied to Index Returns'!$A:$G,COLUMN(),FALSE)</f>
        <v>-1.3270062701279464E-3</v>
      </c>
      <c r="D53" s="53">
        <f>VLOOKUP($A53,'SAA applied to Index Returns'!$A:$G,COLUMN(),FALSE)</f>
        <v>-2.2752826791415733E-3</v>
      </c>
      <c r="E53" s="53">
        <f>VLOOKUP($A53,'SAA applied to Index Returns'!$A:$G,COLUMN(),FALSE)</f>
        <v>-6.6601596429383941E-3</v>
      </c>
      <c r="F53" s="53">
        <f>VLOOKUP($A53,'SAA applied to Index Returns'!$A:$G,COLUMN(),FALSE)</f>
        <v>9.9637830166464359E-4</v>
      </c>
      <c r="G53" s="53">
        <f>VLOOKUP($A53,'SAA applied to Index Returns'!$A:$G,COLUMN(),FALSE)</f>
        <v>-4.6278246323036704E-3</v>
      </c>
      <c r="H53" s="53">
        <f t="shared" si="0"/>
        <v>-2.2639402067150566E-2</v>
      </c>
      <c r="I53" s="50"/>
    </row>
    <row r="54" spans="1:9" x14ac:dyDescent="0.2">
      <c r="A54" s="43">
        <v>39202</v>
      </c>
      <c r="B54" s="53">
        <f>VLOOKUP($A54,'SAA applied to Index Returns'!$A:$G,COLUMN(),FALSE)</f>
        <v>1.3171789283339569E-2</v>
      </c>
      <c r="C54" s="53">
        <f>VLOOKUP($A54,'SAA applied to Index Returns'!$A:$G,COLUMN(),FALSE)</f>
        <v>5.7543616697615574E-3</v>
      </c>
      <c r="D54" s="53">
        <f>VLOOKUP($A54,'SAA applied to Index Returns'!$A:$G,COLUMN(),FALSE)</f>
        <v>9.8664186684380012E-3</v>
      </c>
      <c r="E54" s="53">
        <f>VLOOKUP($A54,'SAA applied to Index Returns'!$A:$G,COLUMN(),FALSE)</f>
        <v>5.6344981522362956E-3</v>
      </c>
      <c r="F54" s="53">
        <f>VLOOKUP($A54,'SAA applied to Index Returns'!$A:$G,COLUMN(),FALSE)</f>
        <v>-3.3323158748110301E-4</v>
      </c>
      <c r="G54" s="53">
        <f>VLOOKUP($A54,'SAA applied to Index Returns'!$A:$G,COLUMN(),FALSE)</f>
        <v>2.7937768434729889E-3</v>
      </c>
      <c r="H54" s="53">
        <f t="shared" si="0"/>
        <v>3.6887613029767313E-2</v>
      </c>
      <c r="I54" s="50"/>
    </row>
    <row r="55" spans="1:9" x14ac:dyDescent="0.2">
      <c r="A55" s="43">
        <v>39233</v>
      </c>
      <c r="B55" s="53">
        <f>VLOOKUP($A55,'SAA applied to Index Returns'!$A:$G,COLUMN(),FALSE)</f>
        <v>9.6204104410653937E-3</v>
      </c>
      <c r="C55" s="53">
        <f>VLOOKUP($A55,'SAA applied to Index Returns'!$A:$G,COLUMN(),FALSE)</f>
        <v>1.7943559865636922E-3</v>
      </c>
      <c r="D55" s="53">
        <f>VLOOKUP($A55,'SAA applied to Index Returns'!$A:$G,COLUMN(),FALSE)</f>
        <v>3.0765997029152834E-3</v>
      </c>
      <c r="E55" s="53">
        <f>VLOOKUP($A55,'SAA applied to Index Returns'!$A:$G,COLUMN(),FALSE)</f>
        <v>2.2276974029459499E-3</v>
      </c>
      <c r="F55" s="53">
        <f>VLOOKUP($A55,'SAA applied to Index Returns'!$A:$G,COLUMN(),FALSE)</f>
        <v>1.7824679122180979E-4</v>
      </c>
      <c r="G55" s="53">
        <f>VLOOKUP($A55,'SAA applied to Index Returns'!$A:$G,COLUMN(),FALSE)</f>
        <v>-2.0431807730259036E-3</v>
      </c>
      <c r="H55" s="53">
        <f t="shared" si="0"/>
        <v>1.4854129551686227E-2</v>
      </c>
      <c r="I55" s="50"/>
    </row>
    <row r="56" spans="1:9" x14ac:dyDescent="0.2">
      <c r="A56" s="43">
        <v>39262</v>
      </c>
      <c r="B56" s="53">
        <f>VLOOKUP($A56,'SAA applied to Index Returns'!$A:$G,COLUMN(),FALSE)</f>
        <v>8.1872598884062979E-4</v>
      </c>
      <c r="C56" s="53">
        <f>VLOOKUP($A56,'SAA applied to Index Returns'!$A:$G,COLUMN(),FALSE)</f>
        <v>4.2719848083531368E-4</v>
      </c>
      <c r="D56" s="53">
        <f>VLOOKUP($A56,'SAA applied to Index Returns'!$A:$G,COLUMN(),FALSE)</f>
        <v>7.324737839456215E-4</v>
      </c>
      <c r="E56" s="53">
        <f>VLOOKUP($A56,'SAA applied to Index Returns'!$A:$G,COLUMN(),FALSE)</f>
        <v>1.4943955618224253E-2</v>
      </c>
      <c r="F56" s="53">
        <f>VLOOKUP($A56,'SAA applied to Index Returns'!$A:$G,COLUMN(),FALSE)</f>
        <v>-1.6067370657428502E-3</v>
      </c>
      <c r="G56" s="53">
        <f>VLOOKUP($A56,'SAA applied to Index Returns'!$A:$G,COLUMN(),FALSE)</f>
        <v>-3.2542664390982391E-3</v>
      </c>
      <c r="H56" s="53">
        <f t="shared" si="0"/>
        <v>1.2061350367004729E-2</v>
      </c>
      <c r="I56" s="50"/>
    </row>
    <row r="57" spans="1:9" x14ac:dyDescent="0.2">
      <c r="A57" s="43">
        <v>39294</v>
      </c>
      <c r="B57" s="53">
        <f>VLOOKUP($A57,'SAA applied to Index Returns'!$A:$G,COLUMN(),FALSE)</f>
        <v>8.6163238908815761E-4</v>
      </c>
      <c r="C57" s="53">
        <f>VLOOKUP($A57,'SAA applied to Index Returns'!$A:$G,COLUMN(),FALSE)</f>
        <v>1.9202670518660679E-3</v>
      </c>
      <c r="D57" s="53">
        <f>VLOOKUP($A57,'SAA applied to Index Returns'!$A:$G,COLUMN(),FALSE)</f>
        <v>3.2924865999433865E-3</v>
      </c>
      <c r="E57" s="53">
        <f>VLOOKUP($A57,'SAA applied to Index Returns'!$A:$G,COLUMN(),FALSE)</f>
        <v>-3.8433735237403486E-3</v>
      </c>
      <c r="F57" s="53">
        <f>VLOOKUP($A57,'SAA applied to Index Returns'!$A:$G,COLUMN(),FALSE)</f>
        <v>5.1327393068595275E-4</v>
      </c>
      <c r="G57" s="53">
        <f>VLOOKUP($A57,'SAA applied to Index Returns'!$A:$G,COLUMN(),FALSE)</f>
        <v>-3.2999305269240465E-3</v>
      </c>
      <c r="H57" s="53">
        <f t="shared" si="0"/>
        <v>-5.5564407908083053E-4</v>
      </c>
      <c r="I57" s="50"/>
    </row>
    <row r="58" spans="1:9" x14ac:dyDescent="0.2">
      <c r="A58" s="43">
        <v>39325</v>
      </c>
      <c r="B58" s="53">
        <f>VLOOKUP($A58,'SAA applied to Index Returns'!$A:$G,COLUMN(),FALSE)</f>
        <v>-1.5537990935181403E-2</v>
      </c>
      <c r="C58" s="53">
        <f>VLOOKUP($A58,'SAA applied to Index Returns'!$A:$G,COLUMN(),FALSE)</f>
        <v>-5.9297343616109893E-3</v>
      </c>
      <c r="D58" s="53">
        <f>VLOOKUP($A58,'SAA applied to Index Returns'!$A:$G,COLUMN(),FALSE)</f>
        <v>-1.0167112385673393E-2</v>
      </c>
      <c r="E58" s="53">
        <f>VLOOKUP($A58,'SAA applied to Index Returns'!$A:$G,COLUMN(),FALSE)</f>
        <v>-1.3100635651604998E-2</v>
      </c>
      <c r="F58" s="53">
        <f>VLOOKUP($A58,'SAA applied to Index Returns'!$A:$G,COLUMN(),FALSE)</f>
        <v>6.1391431307509256E-4</v>
      </c>
      <c r="G58" s="53">
        <f>VLOOKUP($A58,'SAA applied to Index Returns'!$A:$G,COLUMN(),FALSE)</f>
        <v>-5.0596343746005948E-3</v>
      </c>
      <c r="H58" s="53">
        <f t="shared" si="0"/>
        <v>-4.9181193395596283E-2</v>
      </c>
      <c r="I58" s="50"/>
    </row>
    <row r="59" spans="1:9" x14ac:dyDescent="0.2">
      <c r="A59" s="43">
        <v>39353</v>
      </c>
      <c r="B59" s="53">
        <f>VLOOKUP($A59,'SAA applied to Index Returns'!$A:$G,COLUMN(),FALSE)</f>
        <v>9.6346479032929522E-3</v>
      </c>
      <c r="C59" s="53">
        <f>VLOOKUP($A59,'SAA applied to Index Returns'!$A:$G,COLUMN(),FALSE)</f>
        <v>3.116232464929872E-3</v>
      </c>
      <c r="D59" s="53">
        <f>VLOOKUP($A59,'SAA applied to Index Returns'!$A:$G,COLUMN(),FALSE)</f>
        <v>5.3430868498835042E-3</v>
      </c>
      <c r="E59" s="53">
        <f>VLOOKUP($A59,'SAA applied to Index Returns'!$A:$G,COLUMN(),FALSE)</f>
        <v>-6.520526709410457E-3</v>
      </c>
      <c r="F59" s="53">
        <f>VLOOKUP($A59,'SAA applied to Index Returns'!$A:$G,COLUMN(),FALSE)</f>
        <v>8.8301340346602143E-4</v>
      </c>
      <c r="G59" s="53">
        <f>VLOOKUP($A59,'SAA applied to Index Returns'!$A:$G,COLUMN(),FALSE)</f>
        <v>3.9277324823313907E-3</v>
      </c>
      <c r="H59" s="53">
        <f t="shared" si="0"/>
        <v>1.6384186394493284E-2</v>
      </c>
      <c r="I59" s="50"/>
    </row>
    <row r="60" spans="1:9" x14ac:dyDescent="0.2">
      <c r="A60" s="43">
        <v>39386</v>
      </c>
      <c r="B60" s="53">
        <f>VLOOKUP($A60,'SAA applied to Index Returns'!$A:$G,COLUMN(),FALSE)</f>
        <v>1.0226893043101964E-2</v>
      </c>
      <c r="C60" s="53">
        <f>VLOOKUP($A60,'SAA applied to Index Returns'!$A:$G,COLUMN(),FALSE)</f>
        <v>5.7262642607371775E-3</v>
      </c>
      <c r="D60" s="53">
        <f>VLOOKUP($A60,'SAA applied to Index Returns'!$A:$G,COLUMN(),FALSE)</f>
        <v>9.8182428990230136E-3</v>
      </c>
      <c r="E60" s="53">
        <f>VLOOKUP($A60,'SAA applied to Index Returns'!$A:$G,COLUMN(),FALSE)</f>
        <v>2.7054634866130136E-4</v>
      </c>
      <c r="F60" s="53">
        <f>VLOOKUP($A60,'SAA applied to Index Returns'!$A:$G,COLUMN(),FALSE)</f>
        <v>1.2303948877627167E-3</v>
      </c>
      <c r="G60" s="53">
        <f>VLOOKUP($A60,'SAA applied to Index Returns'!$A:$G,COLUMN(),FALSE)</f>
        <v>4.1854819261228178E-3</v>
      </c>
      <c r="H60" s="53">
        <f t="shared" si="0"/>
        <v>3.1457823365408991E-2</v>
      </c>
      <c r="I60" s="50"/>
    </row>
    <row r="61" spans="1:9" x14ac:dyDescent="0.2">
      <c r="A61" s="43">
        <v>39416</v>
      </c>
      <c r="B61" s="53">
        <f>VLOOKUP($A61,'SAA applied to Index Returns'!$A:$G,COLUMN(),FALSE)</f>
        <v>-1.6822243706664821E-2</v>
      </c>
      <c r="C61" s="53">
        <f>VLOOKUP($A61,'SAA applied to Index Returns'!$A:$G,COLUMN(),FALSE)</f>
        <v>-2.3449590343588124E-3</v>
      </c>
      <c r="D61" s="53">
        <f>VLOOKUP($A61,'SAA applied to Index Returns'!$A:$G,COLUMN(),FALSE)</f>
        <v>-4.0206627461215581E-3</v>
      </c>
      <c r="E61" s="53">
        <f>VLOOKUP($A61,'SAA applied to Index Returns'!$A:$G,COLUMN(),FALSE)</f>
        <v>-1.6664575566767991E-2</v>
      </c>
      <c r="F61" s="53">
        <f>VLOOKUP($A61,'SAA applied to Index Returns'!$A:$G,COLUMN(),FALSE)</f>
        <v>9.8140682971818282E-4</v>
      </c>
      <c r="G61" s="53">
        <f>VLOOKUP($A61,'SAA applied to Index Returns'!$A:$G,COLUMN(),FALSE)</f>
        <v>-7.6681399931738435E-3</v>
      </c>
      <c r="H61" s="53">
        <f t="shared" si="0"/>
        <v>-4.6539174217368848E-2</v>
      </c>
      <c r="I61" s="50"/>
    </row>
    <row r="62" spans="1:9" x14ac:dyDescent="0.2">
      <c r="A62" s="43">
        <v>39447</v>
      </c>
      <c r="B62" s="53">
        <f>VLOOKUP($A62,'SAA applied to Index Returns'!$A:$G,COLUMN(),FALSE)</f>
        <v>3.2721635034059175E-3</v>
      </c>
      <c r="C62" s="53">
        <f>VLOOKUP($A62,'SAA applied to Index Returns'!$A:$G,COLUMN(),FALSE)</f>
        <v>-1.3481855109781999E-3</v>
      </c>
      <c r="D62" s="53">
        <f>VLOOKUP($A62,'SAA applied to Index Returns'!$A:$G,COLUMN(),FALSE)</f>
        <v>-2.3115965692479881E-3</v>
      </c>
      <c r="E62" s="53">
        <f>VLOOKUP($A62,'SAA applied to Index Returns'!$A:$G,COLUMN(),FALSE)</f>
        <v>-2.4459863843464768E-3</v>
      </c>
      <c r="F62" s="53">
        <f>VLOOKUP($A62,'SAA applied to Index Returns'!$A:$G,COLUMN(),FALSE)</f>
        <v>-6.6755816941560661E-4</v>
      </c>
      <c r="G62" s="53">
        <f>VLOOKUP($A62,'SAA applied to Index Returns'!$A:$G,COLUMN(),FALSE)</f>
        <v>-2.9898939753237406E-3</v>
      </c>
      <c r="H62" s="53">
        <f t="shared" si="0"/>
        <v>-6.4910571059060944E-3</v>
      </c>
      <c r="I62" s="50"/>
    </row>
    <row r="63" spans="1:9" x14ac:dyDescent="0.2">
      <c r="A63" s="43">
        <v>39478</v>
      </c>
      <c r="B63" s="53">
        <f>VLOOKUP($A63,'SAA applied to Index Returns'!$A:$G,COLUMN(),FALSE)</f>
        <v>-2.3320648509112252E-2</v>
      </c>
      <c r="C63" s="53">
        <f>VLOOKUP($A63,'SAA applied to Index Returns'!$A:$G,COLUMN(),FALSE)</f>
        <v>-8.0955842267854145E-3</v>
      </c>
      <c r="D63" s="53">
        <f>VLOOKUP($A63,'SAA applied to Index Returns'!$A:$G,COLUMN(),FALSE)</f>
        <v>-1.388067485691729E-2</v>
      </c>
      <c r="E63" s="53">
        <f>VLOOKUP($A63,'SAA applied to Index Returns'!$A:$G,COLUMN(),FALSE)</f>
        <v>-1.7151189742654532E-2</v>
      </c>
      <c r="F63" s="53">
        <f>VLOOKUP($A63,'SAA applied to Index Returns'!$A:$G,COLUMN(),FALSE)</f>
        <v>1.7250436192710918E-3</v>
      </c>
      <c r="G63" s="53">
        <f>VLOOKUP($A63,'SAA applied to Index Returns'!$A:$G,COLUMN(),FALSE)</f>
        <v>-8.0285393579186404E-3</v>
      </c>
      <c r="H63" s="53">
        <f t="shared" si="0"/>
        <v>-6.8751593074117032E-2</v>
      </c>
      <c r="I63" s="50"/>
    </row>
    <row r="64" spans="1:9" x14ac:dyDescent="0.2">
      <c r="A64" s="43">
        <v>39507</v>
      </c>
      <c r="B64" s="53">
        <f>VLOOKUP($A64,'SAA applied to Index Returns'!$A:$G,COLUMN(),FALSE)</f>
        <v>-4.0700293779885738E-3</v>
      </c>
      <c r="C64" s="53">
        <f>VLOOKUP($A64,'SAA applied to Index Returns'!$A:$G,COLUMN(),FALSE)</f>
        <v>-3.3811171527434077E-3</v>
      </c>
      <c r="D64" s="53">
        <f>VLOOKUP($A64,'SAA applied to Index Returns'!$A:$G,COLUMN(),FALSE)</f>
        <v>-5.79725768216891E-3</v>
      </c>
      <c r="E64" s="53">
        <f>VLOOKUP($A64,'SAA applied to Index Returns'!$A:$G,COLUMN(),FALSE)</f>
        <v>-3.6057992345718396E-4</v>
      </c>
      <c r="F64" s="53">
        <f>VLOOKUP($A64,'SAA applied to Index Returns'!$A:$G,COLUMN(),FALSE)</f>
        <v>-4.1598799595941692E-4</v>
      </c>
      <c r="G64" s="53">
        <f>VLOOKUP($A64,'SAA applied to Index Returns'!$A:$G,COLUMN(),FALSE)</f>
        <v>2.1359839422858433E-3</v>
      </c>
      <c r="H64" s="53">
        <f t="shared" si="0"/>
        <v>-1.188898819003165E-2</v>
      </c>
      <c r="I64" s="50"/>
    </row>
    <row r="65" spans="1:9" x14ac:dyDescent="0.2">
      <c r="A65" s="43">
        <v>39538</v>
      </c>
      <c r="B65" s="53">
        <f>VLOOKUP($A65,'SAA applied to Index Returns'!$A:$G,COLUMN(),FALSE)</f>
        <v>-1.0158209730848574E-2</v>
      </c>
      <c r="C65" s="53">
        <f>VLOOKUP($A65,'SAA applied to Index Returns'!$A:$G,COLUMN(),FALSE)</f>
        <v>-7.0943756608343983E-4</v>
      </c>
      <c r="D65" s="53">
        <f>VLOOKUP($A65,'SAA applied to Index Returns'!$A:$G,COLUMN(),FALSE)</f>
        <v>-1.2164004363644579E-3</v>
      </c>
      <c r="E65" s="53">
        <f>VLOOKUP($A65,'SAA applied to Index Returns'!$A:$G,COLUMN(),FALSE)</f>
        <v>-1.2110864724335752E-2</v>
      </c>
      <c r="F65" s="53">
        <f>VLOOKUP($A65,'SAA applied to Index Returns'!$A:$G,COLUMN(),FALSE)</f>
        <v>-6.7406358916439471E-4</v>
      </c>
      <c r="G65" s="53">
        <f>VLOOKUP($A65,'SAA applied to Index Returns'!$A:$G,COLUMN(),FALSE)</f>
        <v>-6.4927143754612844E-4</v>
      </c>
      <c r="H65" s="53">
        <f t="shared" si="0"/>
        <v>-2.5518247484342744E-2</v>
      </c>
      <c r="I65" s="50"/>
    </row>
    <row r="66" spans="1:9" x14ac:dyDescent="0.2">
      <c r="A66" s="43">
        <v>39568</v>
      </c>
      <c r="B66" s="53">
        <f>VLOOKUP($A66,'SAA applied to Index Returns'!$A:$G,COLUMN(),FALSE)</f>
        <v>1.3967578406307957E-2</v>
      </c>
      <c r="C66" s="53">
        <f>VLOOKUP($A66,'SAA applied to Index Returns'!$A:$G,COLUMN(),FALSE)</f>
        <v>5.7144909297016716E-3</v>
      </c>
      <c r="D66" s="53">
        <f>VLOOKUP($A66,'SAA applied to Index Returns'!$A:$G,COLUMN(),FALSE)</f>
        <v>9.7980563657835713E-3</v>
      </c>
      <c r="E66" s="53">
        <f>VLOOKUP($A66,'SAA applied to Index Returns'!$A:$G,COLUMN(),FALSE)</f>
        <v>9.3530182394900574E-3</v>
      </c>
      <c r="F66" s="53">
        <f>VLOOKUP($A66,'SAA applied to Index Returns'!$A:$G,COLUMN(),FALSE)</f>
        <v>2.1056747217108133E-4</v>
      </c>
      <c r="G66" s="53">
        <f>VLOOKUP($A66,'SAA applied to Index Returns'!$A:$G,COLUMN(),FALSE)</f>
        <v>6.4402113325149647E-3</v>
      </c>
      <c r="H66" s="53">
        <f t="shared" si="0"/>
        <v>4.548392274596931E-2</v>
      </c>
      <c r="I66" s="50"/>
    </row>
    <row r="67" spans="1:9" x14ac:dyDescent="0.2">
      <c r="A67" s="43">
        <v>39598</v>
      </c>
      <c r="B67" s="53">
        <f>VLOOKUP($A67,'SAA applied to Index Returns'!$A:$G,COLUMN(),FALSE)</f>
        <v>9.057690709452523E-3</v>
      </c>
      <c r="C67" s="53">
        <f>VLOOKUP($A67,'SAA applied to Index Returns'!$A:$G,COLUMN(),FALSE)</f>
        <v>2.9342431761786702E-3</v>
      </c>
      <c r="D67" s="53">
        <f>VLOOKUP($A67,'SAA applied to Index Returns'!$A:$G,COLUMN(),FALSE)</f>
        <v>5.0310483269268803E-3</v>
      </c>
      <c r="E67" s="53">
        <f>VLOOKUP($A67,'SAA applied to Index Returns'!$A:$G,COLUMN(),FALSE)</f>
        <v>1.1098683610348579E-2</v>
      </c>
      <c r="F67" s="53">
        <f>VLOOKUP($A67,'SAA applied to Index Returns'!$A:$G,COLUMN(),FALSE)</f>
        <v>4.8746089202143442E-4</v>
      </c>
      <c r="G67" s="53">
        <f>VLOOKUP($A67,'SAA applied to Index Returns'!$A:$G,COLUMN(),FALSE)</f>
        <v>4.1277837421200463E-4</v>
      </c>
      <c r="H67" s="53">
        <f t="shared" si="0"/>
        <v>2.9021905089140092E-2</v>
      </c>
      <c r="I67" s="50"/>
    </row>
    <row r="68" spans="1:9" x14ac:dyDescent="0.2">
      <c r="A68" s="43">
        <v>39629</v>
      </c>
      <c r="B68" s="53">
        <f>VLOOKUP($A68,'SAA applied to Index Returns'!$A:$G,COLUMN(),FALSE)</f>
        <v>-1.2235941952835248E-2</v>
      </c>
      <c r="C68" s="53">
        <f>VLOOKUP($A68,'SAA applied to Index Returns'!$A:$G,COLUMN(),FALSE)</f>
        <v>-5.5734919773972671E-3</v>
      </c>
      <c r="D68" s="53">
        <f>VLOOKUP($A68,'SAA applied to Index Returns'!$A:$G,COLUMN(),FALSE)</f>
        <v>-9.5562998035298077E-3</v>
      </c>
      <c r="E68" s="53">
        <f>VLOOKUP($A68,'SAA applied to Index Returns'!$A:$G,COLUMN(),FALSE)</f>
        <v>1.1257056830083727E-2</v>
      </c>
      <c r="F68" s="53">
        <f>VLOOKUP($A68,'SAA applied to Index Returns'!$A:$G,COLUMN(),FALSE)</f>
        <v>-1.1284004042661387E-3</v>
      </c>
      <c r="G68" s="53">
        <f>VLOOKUP($A68,'SAA applied to Index Returns'!$A:$G,COLUMN(),FALSE)</f>
        <v>-6.6883398446206865E-3</v>
      </c>
      <c r="H68" s="53">
        <f t="shared" si="0"/>
        <v>-2.3925417152565426E-2</v>
      </c>
      <c r="I68" s="50"/>
    </row>
    <row r="69" spans="1:9" x14ac:dyDescent="0.2">
      <c r="A69" s="43">
        <v>39660</v>
      </c>
      <c r="B69" s="53">
        <f>VLOOKUP($A69,'SAA applied to Index Returns'!$A:$G,COLUMN(),FALSE)</f>
        <v>-2.1075752047744992E-2</v>
      </c>
      <c r="C69" s="53">
        <f>VLOOKUP($A69,'SAA applied to Index Returns'!$A:$G,COLUMN(),FALSE)</f>
        <v>-6.3269648941241922E-3</v>
      </c>
      <c r="D69" s="53">
        <f>VLOOKUP($A69,'SAA applied to Index Returns'!$A:$G,COLUMN(),FALSE)</f>
        <v>-1.0848203176726199E-2</v>
      </c>
      <c r="E69" s="53">
        <f>VLOOKUP($A69,'SAA applied to Index Returns'!$A:$G,COLUMN(),FALSE)</f>
        <v>-4.4552064880978908E-3</v>
      </c>
      <c r="F69" s="53">
        <f>VLOOKUP($A69,'SAA applied to Index Returns'!$A:$G,COLUMN(),FALSE)</f>
        <v>-7.6030154477926153E-4</v>
      </c>
      <c r="G69" s="53">
        <f>VLOOKUP($A69,'SAA applied to Index Returns'!$A:$G,COLUMN(),FALSE)</f>
        <v>-7.4192499842427378E-3</v>
      </c>
      <c r="H69" s="53">
        <f t="shared" si="0"/>
        <v>-5.0885678135715276E-2</v>
      </c>
      <c r="I69" s="50"/>
    </row>
    <row r="70" spans="1:9" x14ac:dyDescent="0.2">
      <c r="A70" s="43">
        <v>39689</v>
      </c>
      <c r="B70" s="53">
        <f>VLOOKUP($A70,'SAA applied to Index Returns'!$A:$G,COLUMN(),FALSE)</f>
        <v>6.6445078178288177E-3</v>
      </c>
      <c r="C70" s="53">
        <f>VLOOKUP($A70,'SAA applied to Index Returns'!$A:$G,COLUMN(),FALSE)</f>
        <v>-4.0024951586474225E-3</v>
      </c>
      <c r="D70" s="53">
        <f>VLOOKUP($A70,'SAA applied to Index Returns'!$A:$G,COLUMN(),FALSE)</f>
        <v>-6.8626713473934307E-3</v>
      </c>
      <c r="E70" s="53">
        <f>VLOOKUP($A70,'SAA applied to Index Returns'!$A:$G,COLUMN(),FALSE)</f>
        <v>-6.0573525725073976E-3</v>
      </c>
      <c r="F70" s="53">
        <f>VLOOKUP($A70,'SAA applied to Index Returns'!$A:$G,COLUMN(),FALSE)</f>
        <v>3.0022811034213532E-4</v>
      </c>
      <c r="G70" s="53">
        <f>VLOOKUP($A70,'SAA applied to Index Returns'!$A:$G,COLUMN(),FALSE)</f>
        <v>1.5971691323724828E-3</v>
      </c>
      <c r="H70" s="53">
        <f t="shared" si="0"/>
        <v>-8.3806140180048127E-3</v>
      </c>
      <c r="I70" s="50"/>
    </row>
    <row r="71" spans="1:9" x14ac:dyDescent="0.2">
      <c r="A71" s="43">
        <v>39721</v>
      </c>
      <c r="B71" s="53">
        <f>VLOOKUP($A71,'SAA applied to Index Returns'!$A:$G,COLUMN(),FALSE)</f>
        <v>-1.6837999896984729E-2</v>
      </c>
      <c r="C71" s="53">
        <f>VLOOKUP($A71,'SAA applied to Index Returns'!$A:$G,COLUMN(),FALSE)</f>
        <v>-7.4731815140023881E-3</v>
      </c>
      <c r="D71" s="53">
        <f>VLOOKUP($A71,'SAA applied to Index Returns'!$A:$G,COLUMN(),FALSE)</f>
        <v>-1.2813504231032148E-2</v>
      </c>
      <c r="E71" s="53">
        <f>VLOOKUP($A71,'SAA applied to Index Returns'!$A:$G,COLUMN(),FALSE)</f>
        <v>-1.0216421861731842E-2</v>
      </c>
      <c r="F71" s="53">
        <f>VLOOKUP($A71,'SAA applied to Index Returns'!$A:$G,COLUMN(),FALSE)</f>
        <v>-2.1686365090460968E-3</v>
      </c>
      <c r="G71" s="53">
        <f>VLOOKUP($A71,'SAA applied to Index Returns'!$A:$G,COLUMN(),FALSE)</f>
        <v>-1.3215210019038367E-3</v>
      </c>
      <c r="H71" s="53">
        <f t="shared" si="0"/>
        <v>-5.0831265014701039E-2</v>
      </c>
      <c r="I71" s="50"/>
    </row>
    <row r="72" spans="1:9" x14ac:dyDescent="0.2">
      <c r="A72" s="43">
        <v>39752</v>
      </c>
      <c r="B72" s="53">
        <f>VLOOKUP($A72,'SAA applied to Index Returns'!$A:$G,COLUMN(),FALSE)</f>
        <v>-7.0798074786839527E-2</v>
      </c>
      <c r="C72" s="53">
        <f>VLOOKUP($A72,'SAA applied to Index Returns'!$A:$G,COLUMN(),FALSE)</f>
        <v>-2.2738665185874418E-2</v>
      </c>
      <c r="D72" s="53">
        <f>VLOOKUP($A72,'SAA applied to Index Returns'!$A:$G,COLUMN(),FALSE)</f>
        <v>-3.8987676402788385E-2</v>
      </c>
      <c r="E72" s="53">
        <f>VLOOKUP($A72,'SAA applied to Index Returns'!$A:$G,COLUMN(),FALSE)</f>
        <v>6.9034978705489461E-3</v>
      </c>
      <c r="F72" s="53">
        <f>VLOOKUP($A72,'SAA applied to Index Returns'!$A:$G,COLUMN(),FALSE)</f>
        <v>-9.2372921830592772E-3</v>
      </c>
      <c r="G72" s="53">
        <f>VLOOKUP($A72,'SAA applied to Index Returns'!$A:$G,COLUMN(),FALSE)</f>
        <v>-2.7380900690175566E-2</v>
      </c>
      <c r="H72" s="53">
        <f t="shared" si="0"/>
        <v>-0.16223911137818822</v>
      </c>
      <c r="I72" s="50"/>
    </row>
    <row r="73" spans="1:9" x14ac:dyDescent="0.2">
      <c r="A73" s="43">
        <v>39780</v>
      </c>
      <c r="B73" s="53">
        <f>VLOOKUP($A73,'SAA applied to Index Returns'!$A:$G,COLUMN(),FALSE)</f>
        <v>-3.1400280985282462E-2</v>
      </c>
      <c r="C73" s="53">
        <f>VLOOKUP($A73,'SAA applied to Index Returns'!$A:$G,COLUMN(),FALSE)</f>
        <v>-8.9228395061728659E-3</v>
      </c>
      <c r="D73" s="53">
        <f>VLOOKUP($A73,'SAA applied to Index Returns'!$A:$G,COLUMN(),FALSE)</f>
        <v>-1.5299085342827963E-2</v>
      </c>
      <c r="E73" s="53">
        <f>VLOOKUP($A73,'SAA applied to Index Returns'!$A:$G,COLUMN(),FALSE)</f>
        <v>-1.4993647921738528E-2</v>
      </c>
      <c r="F73" s="53">
        <f>VLOOKUP($A73,'SAA applied to Index Returns'!$A:$G,COLUMN(),FALSE)</f>
        <v>2.1786707113290358E-4</v>
      </c>
      <c r="G73" s="53">
        <f>VLOOKUP($A73,'SAA applied to Index Returns'!$A:$G,COLUMN(),FALSE)</f>
        <v>-2.0819624970033077E-2</v>
      </c>
      <c r="H73" s="53">
        <f t="shared" si="0"/>
        <v>-9.1217611654921996E-2</v>
      </c>
      <c r="I73" s="50"/>
    </row>
    <row r="74" spans="1:9" x14ac:dyDescent="0.2">
      <c r="A74" s="43">
        <v>39813</v>
      </c>
      <c r="B74" s="53">
        <f>VLOOKUP($A74,'SAA applied to Index Returns'!$A:$G,COLUMN(),FALSE)</f>
        <v>-1.5436128378446539E-3</v>
      </c>
      <c r="C74" s="53">
        <f>VLOOKUP($A74,'SAA applied to Index Returns'!$A:$G,COLUMN(),FALSE)</f>
        <v>8.97509755824155E-4</v>
      </c>
      <c r="D74" s="53">
        <f>VLOOKUP($A74,'SAA applied to Index Returns'!$A:$G,COLUMN(),FALSE)</f>
        <v>1.5388686909447609E-3</v>
      </c>
      <c r="E74" s="53">
        <f>VLOOKUP($A74,'SAA applied to Index Returns'!$A:$G,COLUMN(),FALSE)</f>
        <v>-6.264004566624258E-2</v>
      </c>
      <c r="F74" s="53">
        <f>VLOOKUP($A74,'SAA applied to Index Returns'!$A:$G,COLUMN(),FALSE)</f>
        <v>5.0231225211322689E-3</v>
      </c>
      <c r="G74" s="53">
        <f>VLOOKUP($A74,'SAA applied to Index Returns'!$A:$G,COLUMN(),FALSE)</f>
        <v>1.2333860682426244E-3</v>
      </c>
      <c r="H74" s="53">
        <f t="shared" si="0"/>
        <v>-5.5490771467943428E-2</v>
      </c>
      <c r="I74" s="50"/>
    </row>
    <row r="75" spans="1:9" x14ac:dyDescent="0.2">
      <c r="A75" s="43">
        <v>39843</v>
      </c>
      <c r="B75" s="53">
        <f>VLOOKUP($A75,'SAA applied to Index Returns'!$A:$G,COLUMN(),FALSE)</f>
        <v>-2.1233008559854755E-3</v>
      </c>
      <c r="C75" s="53">
        <f>VLOOKUP($A75,'SAA applied to Index Returns'!$A:$G,COLUMN(),FALSE)</f>
        <v>-3.5521859425130045E-3</v>
      </c>
      <c r="D75" s="53">
        <f>VLOOKUP($A75,'SAA applied to Index Returns'!$A:$G,COLUMN(),FALSE)</f>
        <v>-6.0905719362657996E-3</v>
      </c>
      <c r="E75" s="53">
        <f>VLOOKUP($A75,'SAA applied to Index Returns'!$A:$G,COLUMN(),FALSE)</f>
        <v>8.3276026855298255E-3</v>
      </c>
      <c r="F75" s="53">
        <f>VLOOKUP($A75,'SAA applied to Index Returns'!$A:$G,COLUMN(),FALSE)</f>
        <v>3.5407630443763461E-3</v>
      </c>
      <c r="G75" s="53">
        <f>VLOOKUP($A75,'SAA applied to Index Returns'!$A:$G,COLUMN(),FALSE)</f>
        <v>-1.4753526279914567E-3</v>
      </c>
      <c r="H75" s="53">
        <f t="shared" si="0"/>
        <v>-1.3730456328495651E-3</v>
      </c>
      <c r="I75" s="50"/>
    </row>
    <row r="76" spans="1:9" x14ac:dyDescent="0.2">
      <c r="A76" s="43">
        <v>39871</v>
      </c>
      <c r="B76" s="53">
        <f>VLOOKUP($A76,'SAA applied to Index Returns'!$A:$G,COLUMN(),FALSE)</f>
        <v>-2.2685755728106754E-2</v>
      </c>
      <c r="C76" s="53">
        <f>VLOOKUP($A76,'SAA applied to Index Returns'!$A:$G,COLUMN(),FALSE)</f>
        <v>-8.8960457040439048E-3</v>
      </c>
      <c r="D76" s="53">
        <f>VLOOKUP($A76,'SAA applied to Index Returns'!$A:$G,COLUMN(),FALSE)</f>
        <v>-1.5253144735564297E-2</v>
      </c>
      <c r="E76" s="53">
        <f>VLOOKUP($A76,'SAA applied to Index Returns'!$A:$G,COLUMN(),FALSE)</f>
        <v>2.7858940488736755E-2</v>
      </c>
      <c r="F76" s="53">
        <f>VLOOKUP($A76,'SAA applied to Index Returns'!$A:$G,COLUMN(),FALSE)</f>
        <v>-3.6772561178916892E-4</v>
      </c>
      <c r="G76" s="53">
        <f>VLOOKUP($A76,'SAA applied to Index Returns'!$A:$G,COLUMN(),FALSE)</f>
        <v>-1.4602734811584981E-2</v>
      </c>
      <c r="H76" s="53">
        <f t="shared" si="0"/>
        <v>-3.394646610235235E-2</v>
      </c>
      <c r="I76" s="50"/>
    </row>
    <row r="77" spans="1:9" x14ac:dyDescent="0.2">
      <c r="A77" s="43">
        <v>39903</v>
      </c>
      <c r="B77" s="53">
        <f>VLOOKUP($A77,'SAA applied to Index Returns'!$A:$G,COLUMN(),FALSE)</f>
        <v>-1.9985399446565816E-2</v>
      </c>
      <c r="C77" s="53">
        <f>VLOOKUP($A77,'SAA applied to Index Returns'!$A:$G,COLUMN(),FALSE)</f>
        <v>-5.3283904166436004E-3</v>
      </c>
      <c r="D77" s="53">
        <f>VLOOKUP($A77,'SAA applied to Index Returns'!$A:$G,COLUMN(),FALSE)</f>
        <v>-9.1360490870357452E-3</v>
      </c>
      <c r="E77" s="53">
        <f>VLOOKUP($A77,'SAA applied to Index Returns'!$A:$G,COLUMN(),FALSE)</f>
        <v>-3.4977869633500839E-3</v>
      </c>
      <c r="F77" s="53">
        <f>VLOOKUP($A77,'SAA applied to Index Returns'!$A:$G,COLUMN(),FALSE)</f>
        <v>-2.7074705735146052E-3</v>
      </c>
      <c r="G77" s="53">
        <f>VLOOKUP($A77,'SAA applied to Index Returns'!$A:$G,COLUMN(),FALSE)</f>
        <v>-9.2227560011349501E-3</v>
      </c>
      <c r="H77" s="53">
        <f t="shared" si="0"/>
        <v>-4.9877852488244806E-2</v>
      </c>
      <c r="I77" s="50"/>
    </row>
    <row r="78" spans="1:9" x14ac:dyDescent="0.2">
      <c r="A78" s="43">
        <v>39933</v>
      </c>
      <c r="B78" s="53">
        <f>VLOOKUP($A78,'SAA applied to Index Returns'!$A:$G,COLUMN(),FALSE)</f>
        <v>4.1984736723737134E-2</v>
      </c>
      <c r="C78" s="53">
        <f>VLOOKUP($A78,'SAA applied to Index Returns'!$A:$G,COLUMN(),FALSE)</f>
        <v>1.3364504188583648E-2</v>
      </c>
      <c r="D78" s="53">
        <f>VLOOKUP($A78,'SAA applied to Index Returns'!$A:$G,COLUMN(),FALSE)</f>
        <v>2.2914756003878958E-2</v>
      </c>
      <c r="E78" s="53">
        <f>VLOOKUP($A78,'SAA applied to Index Returns'!$A:$G,COLUMN(),FALSE)</f>
        <v>7.5927244800764468E-3</v>
      </c>
      <c r="F78" s="53">
        <f>VLOOKUP($A78,'SAA applied to Index Returns'!$A:$G,COLUMN(),FALSE)</f>
        <v>1.9810056977057132E-3</v>
      </c>
      <c r="G78" s="53">
        <f>VLOOKUP($A78,'SAA applied to Index Returns'!$A:$G,COLUMN(),FALSE)</f>
        <v>1.9527250720871463E-2</v>
      </c>
      <c r="H78" s="53">
        <f t="shared" si="0"/>
        <v>0.10736497781485335</v>
      </c>
      <c r="I78" s="50"/>
    </row>
    <row r="79" spans="1:9" x14ac:dyDescent="0.2">
      <c r="A79" s="43">
        <v>39962</v>
      </c>
      <c r="B79" s="53">
        <f>VLOOKUP($A79,'SAA applied to Index Returns'!$A:$G,COLUMN(),FALSE)</f>
        <v>2.1599630776594037E-2</v>
      </c>
      <c r="C79" s="53">
        <f>VLOOKUP($A79,'SAA applied to Index Returns'!$A:$G,COLUMN(),FALSE)</f>
        <v>1.2035286704473841E-2</v>
      </c>
      <c r="D79" s="53">
        <f>VLOOKUP($A79,'SAA applied to Index Returns'!$A:$G,COLUMN(),FALSE)</f>
        <v>2.0635681981029327E-2</v>
      </c>
      <c r="E79" s="53">
        <f>VLOOKUP($A79,'SAA applied to Index Returns'!$A:$G,COLUMN(),FALSE)</f>
        <v>2.4868098196247346E-2</v>
      </c>
      <c r="F79" s="53">
        <f>VLOOKUP($A79,'SAA applied to Index Returns'!$A:$G,COLUMN(),FALSE)</f>
        <v>3.7421536238595025E-3</v>
      </c>
      <c r="G79" s="53">
        <f>VLOOKUP($A79,'SAA applied to Index Returns'!$A:$G,COLUMN(),FALSE)</f>
        <v>7.6548664282906319E-3</v>
      </c>
      <c r="H79" s="53">
        <f t="shared" si="0"/>
        <v>9.0535717710494693E-2</v>
      </c>
      <c r="I79" s="50"/>
    </row>
    <row r="80" spans="1:9" x14ac:dyDescent="0.2">
      <c r="A80" s="43">
        <v>39994</v>
      </c>
      <c r="B80" s="53">
        <f>VLOOKUP($A80,'SAA applied to Index Returns'!$A:$G,COLUMN(),FALSE)</f>
        <v>9.3218844966063245E-3</v>
      </c>
      <c r="C80" s="53">
        <f>VLOOKUP($A80,'SAA applied to Index Returns'!$A:$G,COLUMN(),FALSE)</f>
        <v>4.3869516310461069E-3</v>
      </c>
      <c r="D80" s="53">
        <f>VLOOKUP($A80,'SAA applied to Index Returns'!$A:$G,COLUMN(),FALSE)</f>
        <v>7.5218597568410019E-3</v>
      </c>
      <c r="E80" s="53">
        <f>VLOOKUP($A80,'SAA applied to Index Returns'!$A:$G,COLUMN(),FALSE)</f>
        <v>2.5909343803027868E-2</v>
      </c>
      <c r="F80" s="53">
        <f>VLOOKUP($A80,'SAA applied to Index Returns'!$A:$G,COLUMN(),FALSE)</f>
        <v>3.1786085817701332E-3</v>
      </c>
      <c r="G80" s="53">
        <f>VLOOKUP($A80,'SAA applied to Index Returns'!$A:$G,COLUMN(),FALSE)</f>
        <v>5.1514387431509084E-3</v>
      </c>
      <c r="H80" s="53">
        <f t="shared" ref="H80:H134" si="1">SUM(B80:G80)</f>
        <v>5.547008701244234E-2</v>
      </c>
      <c r="I80" s="50"/>
    </row>
    <row r="81" spans="1:9" x14ac:dyDescent="0.2">
      <c r="A81" s="43">
        <v>40025</v>
      </c>
      <c r="B81" s="53">
        <f>VLOOKUP($A81,'SAA applied to Index Returns'!$A:$G,COLUMN(),FALSE)</f>
        <v>3.5144779880811831E-3</v>
      </c>
      <c r="C81" s="53">
        <f>VLOOKUP($A81,'SAA applied to Index Returns'!$A:$G,COLUMN(),FALSE)</f>
        <v>1.3446401799100801E-3</v>
      </c>
      <c r="D81" s="53">
        <f>VLOOKUP($A81,'SAA applied to Index Returns'!$A:$G,COLUMN(),FALSE)</f>
        <v>2.3055177506676222E-3</v>
      </c>
      <c r="E81" s="53">
        <f>VLOOKUP($A81,'SAA applied to Index Returns'!$A:$G,COLUMN(),FALSE)</f>
        <v>-8.5291202211915072E-3</v>
      </c>
      <c r="F81" s="53">
        <f>VLOOKUP($A81,'SAA applied to Index Returns'!$A:$G,COLUMN(),FALSE)</f>
        <v>3.0545638748084697E-3</v>
      </c>
      <c r="G81" s="53">
        <f>VLOOKUP($A81,'SAA applied to Index Returns'!$A:$G,COLUMN(),FALSE)</f>
        <v>1.1977234960279784E-3</v>
      </c>
      <c r="H81" s="53">
        <f t="shared" si="1"/>
        <v>2.8878030683038266E-3</v>
      </c>
      <c r="I81" s="50"/>
    </row>
    <row r="82" spans="1:9" x14ac:dyDescent="0.2">
      <c r="A82" s="43">
        <v>40056</v>
      </c>
      <c r="B82" s="53">
        <f>VLOOKUP($A82,'SAA applied to Index Returns'!$A:$G,COLUMN(),FALSE)</f>
        <v>2.7117440043298611E-2</v>
      </c>
      <c r="C82" s="53">
        <f>VLOOKUP($A82,'SAA applied to Index Returns'!$A:$G,COLUMN(),FALSE)</f>
        <v>9.9997578431307681E-3</v>
      </c>
      <c r="D82" s="53">
        <f>VLOOKUP($A82,'SAA applied to Index Returns'!$A:$G,COLUMN(),FALSE)</f>
        <v>1.7145567679866216E-2</v>
      </c>
      <c r="E82" s="53">
        <f>VLOOKUP($A82,'SAA applied to Index Returns'!$A:$G,COLUMN(),FALSE)</f>
        <v>1.3890754656310221E-3</v>
      </c>
      <c r="F82" s="53">
        <f>VLOOKUP($A82,'SAA applied to Index Returns'!$A:$G,COLUMN(),FALSE)</f>
        <v>3.2271971426210038E-3</v>
      </c>
      <c r="G82" s="53">
        <f>VLOOKUP($A82,'SAA applied to Index Returns'!$A:$G,COLUMN(),FALSE)</f>
        <v>1.7801767121005237E-2</v>
      </c>
      <c r="H82" s="53">
        <f t="shared" si="1"/>
        <v>7.6680805295552865E-2</v>
      </c>
      <c r="I82" s="50"/>
    </row>
    <row r="83" spans="1:9" x14ac:dyDescent="0.2">
      <c r="A83" s="43">
        <v>40086</v>
      </c>
      <c r="B83" s="53">
        <f>VLOOKUP($A83,'SAA applied to Index Returns'!$A:$G,COLUMN(),FALSE)</f>
        <v>1.2246022798255075E-2</v>
      </c>
      <c r="C83" s="53">
        <f>VLOOKUP($A83,'SAA applied to Index Returns'!$A:$G,COLUMN(),FALSE)</f>
        <v>5.0681033580918513E-3</v>
      </c>
      <c r="D83" s="53">
        <f>VLOOKUP($A83,'SAA applied to Index Returns'!$A:$G,COLUMN(),FALSE)</f>
        <v>8.6897613420122023E-3</v>
      </c>
      <c r="E83" s="53">
        <f>VLOOKUP($A83,'SAA applied to Index Returns'!$A:$G,COLUMN(),FALSE)</f>
        <v>-1.0274402788552477E-2</v>
      </c>
      <c r="F83" s="53">
        <f>VLOOKUP($A83,'SAA applied to Index Returns'!$A:$G,COLUMN(),FALSE)</f>
        <v>2.3803337730755442E-3</v>
      </c>
      <c r="G83" s="53">
        <f>VLOOKUP($A83,'SAA applied to Index Returns'!$A:$G,COLUMN(),FALSE)</f>
        <v>7.9719804375077748E-3</v>
      </c>
      <c r="H83" s="53">
        <f t="shared" si="1"/>
        <v>2.6081798920389969E-2</v>
      </c>
      <c r="I83" s="50"/>
    </row>
    <row r="84" spans="1:9" x14ac:dyDescent="0.2">
      <c r="A84" s="43">
        <v>40116</v>
      </c>
      <c r="B84" s="53">
        <f>VLOOKUP($A84,'SAA applied to Index Returns'!$A:$G,COLUMN(),FALSE)</f>
        <v>6.8028180329406307E-3</v>
      </c>
      <c r="C84" s="53">
        <f>VLOOKUP($A84,'SAA applied to Index Returns'!$A:$G,COLUMN(),FALSE)</f>
        <v>2.0365491573621154E-3</v>
      </c>
      <c r="D84" s="53">
        <f>VLOOKUP($A84,'SAA applied to Index Returns'!$A:$G,COLUMN(),FALSE)</f>
        <v>3.4918636989707788E-3</v>
      </c>
      <c r="E84" s="53">
        <f>VLOOKUP($A84,'SAA applied to Index Returns'!$A:$G,COLUMN(),FALSE)</f>
        <v>-8.3551598342181794E-4</v>
      </c>
      <c r="F84" s="53">
        <f>VLOOKUP($A84,'SAA applied to Index Returns'!$A:$G,COLUMN(),FALSE)</f>
        <v>9.7455571399186574E-4</v>
      </c>
      <c r="G84" s="53">
        <f>VLOOKUP($A84,'SAA applied to Index Returns'!$A:$G,COLUMN(),FALSE)</f>
        <v>1.9287294014724385E-3</v>
      </c>
      <c r="H84" s="53">
        <f t="shared" si="1"/>
        <v>1.4399000021316012E-2</v>
      </c>
      <c r="I84" s="50"/>
    </row>
    <row r="85" spans="1:9" x14ac:dyDescent="0.2">
      <c r="A85" s="43">
        <v>40147</v>
      </c>
      <c r="B85" s="53">
        <f>VLOOKUP($A85,'SAA applied to Index Returns'!$A:$G,COLUMN(),FALSE)</f>
        <v>4.418958339868299E-3</v>
      </c>
      <c r="C85" s="53">
        <f>VLOOKUP($A85,'SAA applied to Index Returns'!$A:$G,COLUMN(),FALSE)</f>
        <v>8.7197501951598332E-4</v>
      </c>
      <c r="D85" s="53">
        <f>VLOOKUP($A85,'SAA applied to Index Returns'!$A:$G,COLUMN(),FALSE)</f>
        <v>1.4950868757821025E-3</v>
      </c>
      <c r="E85" s="53">
        <f>VLOOKUP($A85,'SAA applied to Index Returns'!$A:$G,COLUMN(),FALSE)</f>
        <v>8.8172735381026397E-4</v>
      </c>
      <c r="F85" s="53">
        <f>VLOOKUP($A85,'SAA applied to Index Returns'!$A:$G,COLUMN(),FALSE)</f>
        <v>9.331511195758681E-4</v>
      </c>
      <c r="G85" s="53">
        <f>VLOOKUP($A85,'SAA applied to Index Returns'!$A:$G,COLUMN(),FALSE)</f>
        <v>8.9659446508671156E-4</v>
      </c>
      <c r="H85" s="53">
        <f t="shared" si="1"/>
        <v>9.4974931736392272E-3</v>
      </c>
      <c r="I85" s="50"/>
    </row>
    <row r="86" spans="1:9" x14ac:dyDescent="0.2">
      <c r="A86" s="43">
        <v>40178</v>
      </c>
      <c r="B86" s="53">
        <f>VLOOKUP($A86,'SAA applied to Index Returns'!$A:$G,COLUMN(),FALSE)</f>
        <v>8.0233352967458826E-3</v>
      </c>
      <c r="C86" s="53">
        <f>VLOOKUP($A86,'SAA applied to Index Returns'!$A:$G,COLUMN(),FALSE)</f>
        <v>-4.4507200728398751E-4</v>
      </c>
      <c r="D86" s="53">
        <f>VLOOKUP($A86,'SAA applied to Index Returns'!$A:$G,COLUMN(),FALSE)</f>
        <v>-7.6311970179793534E-4</v>
      </c>
      <c r="E86" s="53">
        <f>VLOOKUP($A86,'SAA applied to Index Returns'!$A:$G,COLUMN(),FALSE)</f>
        <v>1.0956110967060118E-2</v>
      </c>
      <c r="F86" s="53">
        <f>VLOOKUP($A86,'SAA applied to Index Returns'!$A:$G,COLUMN(),FALSE)</f>
        <v>5.3696600775121747E-4</v>
      </c>
      <c r="G86" s="53">
        <f>VLOOKUP($A86,'SAA applied to Index Returns'!$A:$G,COLUMN(),FALSE)</f>
        <v>2.4529719769626418E-3</v>
      </c>
      <c r="H86" s="53">
        <f t="shared" si="1"/>
        <v>2.0761192539437937E-2</v>
      </c>
      <c r="I86" s="50"/>
    </row>
    <row r="87" spans="1:9" x14ac:dyDescent="0.2">
      <c r="A87" s="43">
        <v>40207</v>
      </c>
      <c r="B87" s="53">
        <f>VLOOKUP($A87,'SAA applied to Index Returns'!$A:$G,COLUMN(),FALSE)</f>
        <v>5.1291008180435593E-3</v>
      </c>
      <c r="C87" s="53">
        <f>VLOOKUP($A87,'SAA applied to Index Returns'!$A:$G,COLUMN(),FALSE)</f>
        <v>-4.5077952327044672E-4</v>
      </c>
      <c r="D87" s="53">
        <f>VLOOKUP($A87,'SAA applied to Index Returns'!$A:$G,COLUMN(),FALSE)</f>
        <v>-7.729057989379754E-4</v>
      </c>
      <c r="E87" s="53">
        <f>VLOOKUP($A87,'SAA applied to Index Returns'!$A:$G,COLUMN(),FALSE)</f>
        <v>7.9340659848205607E-3</v>
      </c>
      <c r="F87" s="53">
        <f>VLOOKUP($A87,'SAA applied to Index Returns'!$A:$G,COLUMN(),FALSE)</f>
        <v>9.120598931250546E-4</v>
      </c>
      <c r="G87" s="53">
        <f>VLOOKUP($A87,'SAA applied to Index Returns'!$A:$G,COLUMN(),FALSE)</f>
        <v>1.4096250360292415E-3</v>
      </c>
      <c r="H87" s="53">
        <f t="shared" si="1"/>
        <v>1.4161166409809994E-2</v>
      </c>
      <c r="I87" s="50"/>
    </row>
    <row r="88" spans="1:9" x14ac:dyDescent="0.2">
      <c r="A88" s="43">
        <v>40235</v>
      </c>
      <c r="B88" s="53">
        <f>VLOOKUP($A88,'SAA applied to Index Returns'!$A:$G,COLUMN(),FALSE)</f>
        <v>-9.8426126333645402E-3</v>
      </c>
      <c r="C88" s="53">
        <f>VLOOKUP($A88,'SAA applied to Index Returns'!$A:$G,COLUMN(),FALSE)</f>
        <v>-6.3550077306304912E-3</v>
      </c>
      <c r="D88" s="53">
        <f>VLOOKUP($A88,'SAA applied to Index Returns'!$A:$G,COLUMN(),FALSE)</f>
        <v>-1.0896285376195105E-2</v>
      </c>
      <c r="E88" s="53">
        <f>VLOOKUP($A88,'SAA applied to Index Returns'!$A:$G,COLUMN(),FALSE)</f>
        <v>-2.2440626666913412E-3</v>
      </c>
      <c r="F88" s="53">
        <f>VLOOKUP($A88,'SAA applied to Index Returns'!$A:$G,COLUMN(),FALSE)</f>
        <v>-9.2064016702612253E-5</v>
      </c>
      <c r="G88" s="53">
        <f>VLOOKUP($A88,'SAA applied to Index Returns'!$A:$G,COLUMN(),FALSE)</f>
        <v>-3.3627461983053784E-3</v>
      </c>
      <c r="H88" s="53">
        <f t="shared" si="1"/>
        <v>-3.2792778621889465E-2</v>
      </c>
      <c r="I88" s="50"/>
    </row>
    <row r="89" spans="1:9" x14ac:dyDescent="0.2">
      <c r="A89" s="43">
        <v>40268</v>
      </c>
      <c r="B89" s="53">
        <f>VLOOKUP($A89,'SAA applied to Index Returns'!$A:$G,COLUMN(),FALSE)</f>
        <v>2.0623237629505548E-2</v>
      </c>
      <c r="C89" s="53">
        <f>VLOOKUP($A89,'SAA applied to Index Returns'!$A:$G,COLUMN(),FALSE)</f>
        <v>5.1928528656793082E-3</v>
      </c>
      <c r="D89" s="53">
        <f>VLOOKUP($A89,'SAA applied to Index Returns'!$A:$G,COLUMN(),FALSE)</f>
        <v>8.9036566341707049E-3</v>
      </c>
      <c r="E89" s="53">
        <f>VLOOKUP($A89,'SAA applied to Index Returns'!$A:$G,COLUMN(),FALSE)</f>
        <v>1.9588166040868122E-3</v>
      </c>
      <c r="F89" s="53">
        <f>VLOOKUP($A89,'SAA applied to Index Returns'!$A:$G,COLUMN(),FALSE)</f>
        <v>1.0911585334357704E-3</v>
      </c>
      <c r="G89" s="53">
        <f>VLOOKUP($A89,'SAA applied to Index Returns'!$A:$G,COLUMN(),FALSE)</f>
        <v>7.8842086906534409E-3</v>
      </c>
      <c r="H89" s="53">
        <f t="shared" si="1"/>
        <v>4.5653930957531584E-2</v>
      </c>
      <c r="I89" s="50"/>
    </row>
    <row r="90" spans="1:9" x14ac:dyDescent="0.2">
      <c r="A90" s="43">
        <v>40298</v>
      </c>
      <c r="B90" s="53">
        <f>VLOOKUP($A90,'SAA applied to Index Returns'!$A:$G,COLUMN(),FALSE)</f>
        <v>1.4108076189472338E-2</v>
      </c>
      <c r="C90" s="53">
        <f>VLOOKUP($A90,'SAA applied to Index Returns'!$A:$G,COLUMN(),FALSE)</f>
        <v>2.4438083313127815E-3</v>
      </c>
      <c r="D90" s="53">
        <f>VLOOKUP($A90,'SAA applied to Index Returns'!$A:$G,COLUMN(),FALSE)</f>
        <v>4.1901495814648474E-3</v>
      </c>
      <c r="E90" s="53">
        <f>VLOOKUP($A90,'SAA applied to Index Returns'!$A:$G,COLUMN(),FALSE)</f>
        <v>6.3748804278712214E-3</v>
      </c>
      <c r="F90" s="53">
        <f>VLOOKUP($A90,'SAA applied to Index Returns'!$A:$G,COLUMN(),FALSE)</f>
        <v>7.5937744377376122E-4</v>
      </c>
      <c r="G90" s="53">
        <f>VLOOKUP($A90,'SAA applied to Index Returns'!$A:$G,COLUMN(),FALSE)</f>
        <v>4.7746291499055522E-3</v>
      </c>
      <c r="H90" s="53">
        <f t="shared" si="1"/>
        <v>3.2650921123800497E-2</v>
      </c>
      <c r="I90" s="50"/>
    </row>
    <row r="91" spans="1:9" x14ac:dyDescent="0.2">
      <c r="A91" s="43">
        <v>40329</v>
      </c>
      <c r="B91" s="53">
        <f>VLOOKUP($A91,'SAA applied to Index Returns'!$A:$G,COLUMN(),FALSE)</f>
        <v>-1.970784134655218E-2</v>
      </c>
      <c r="C91" s="53">
        <f>VLOOKUP($A91,'SAA applied to Index Returns'!$A:$G,COLUMN(),FALSE)</f>
        <v>-1.1512450283980999E-2</v>
      </c>
      <c r="D91" s="53">
        <f>VLOOKUP($A91,'SAA applied to Index Returns'!$A:$G,COLUMN(),FALSE)</f>
        <v>-1.973922754946357E-2</v>
      </c>
      <c r="E91" s="53">
        <f>VLOOKUP($A91,'SAA applied to Index Returns'!$A:$G,COLUMN(),FALSE)</f>
        <v>-2.2075787499491899E-2</v>
      </c>
      <c r="F91" s="53">
        <f>VLOOKUP($A91,'SAA applied to Index Returns'!$A:$G,COLUMN(),FALSE)</f>
        <v>1.1216119699770889E-3</v>
      </c>
      <c r="G91" s="53">
        <f>VLOOKUP($A91,'SAA applied to Index Returns'!$A:$G,COLUMN(),FALSE)</f>
        <v>-4.5556910132818805E-3</v>
      </c>
      <c r="H91" s="53">
        <f t="shared" si="1"/>
        <v>-7.6469385722793437E-2</v>
      </c>
      <c r="I91" s="50"/>
    </row>
    <row r="92" spans="1:9" x14ac:dyDescent="0.2">
      <c r="A92" s="43">
        <v>40359</v>
      </c>
      <c r="B92" s="53">
        <f>VLOOKUP($A92,'SAA applied to Index Returns'!$A:$G,COLUMN(),FALSE)</f>
        <v>-1.2608389377211116E-2</v>
      </c>
      <c r="C92" s="53">
        <f>VLOOKUP($A92,'SAA applied to Index Returns'!$A:$G,COLUMN(),FALSE)</f>
        <v>-1.7587621113015518E-3</v>
      </c>
      <c r="D92" s="53">
        <f>VLOOKUP($A92,'SAA applied to Index Returns'!$A:$G,COLUMN(),FALSE)</f>
        <v>-3.015570505321767E-3</v>
      </c>
      <c r="E92" s="53">
        <f>VLOOKUP($A92,'SAA applied to Index Returns'!$A:$G,COLUMN(),FALSE)</f>
        <v>-1.2560871602620923E-2</v>
      </c>
      <c r="F92" s="53">
        <f>VLOOKUP($A92,'SAA applied to Index Returns'!$A:$G,COLUMN(),FALSE)</f>
        <v>1.4198992220903093E-4</v>
      </c>
      <c r="G92" s="53">
        <f>VLOOKUP($A92,'SAA applied to Index Returns'!$A:$G,COLUMN(),FALSE)</f>
        <v>-1.5643921773663113E-3</v>
      </c>
      <c r="H92" s="53">
        <f t="shared" si="1"/>
        <v>-3.1365995851612642E-2</v>
      </c>
      <c r="I92" s="50"/>
    </row>
    <row r="93" spans="1:9" x14ac:dyDescent="0.2">
      <c r="A93" s="43">
        <v>40389</v>
      </c>
      <c r="B93" s="53">
        <f>VLOOKUP($A93,'SAA applied to Index Returns'!$A:$G,COLUMN(),FALSE)</f>
        <v>-2.3068757369338147E-3</v>
      </c>
      <c r="C93" s="53">
        <f>VLOOKUP($A93,'SAA applied to Index Returns'!$A:$G,COLUMN(),FALSE)</f>
        <v>4.0142062713210917E-3</v>
      </c>
      <c r="D93" s="53">
        <f>VLOOKUP($A93,'SAA applied to Index Returns'!$A:$G,COLUMN(),FALSE)</f>
        <v>6.8827512011361749E-3</v>
      </c>
      <c r="E93" s="53">
        <f>VLOOKUP($A93,'SAA applied to Index Returns'!$A:$G,COLUMN(),FALSE)</f>
        <v>-1.1963739532505678E-2</v>
      </c>
      <c r="F93" s="53">
        <f>VLOOKUP($A93,'SAA applied to Index Returns'!$A:$G,COLUMN(),FALSE)</f>
        <v>2.1848635112555214E-3</v>
      </c>
      <c r="G93" s="53">
        <f>VLOOKUP($A93,'SAA applied to Index Returns'!$A:$G,COLUMN(),FALSE)</f>
        <v>1.5648270861409455E-3</v>
      </c>
      <c r="H93" s="53">
        <f t="shared" si="1"/>
        <v>3.760328004142415E-4</v>
      </c>
      <c r="I93" s="50"/>
    </row>
    <row r="94" spans="1:9" x14ac:dyDescent="0.2">
      <c r="A94" s="43">
        <v>40421</v>
      </c>
      <c r="B94" s="53">
        <f>VLOOKUP($A94,'SAA applied to Index Returns'!$A:$G,COLUMN(),FALSE)</f>
        <v>1.926803535449459E-3</v>
      </c>
      <c r="C94" s="53">
        <f>VLOOKUP($A94,'SAA applied to Index Returns'!$A:$G,COLUMN(),FALSE)</f>
        <v>2.7855153203342744E-3</v>
      </c>
      <c r="D94" s="53">
        <f>VLOOKUP($A94,'SAA applied to Index Returns'!$A:$G,COLUMN(),FALSE)</f>
        <v>4.7760397998940791E-3</v>
      </c>
      <c r="E94" s="53">
        <f>VLOOKUP($A94,'SAA applied to Index Returns'!$A:$G,COLUMN(),FALSE)</f>
        <v>-2.0666089813602552E-2</v>
      </c>
      <c r="F94" s="53">
        <f>VLOOKUP($A94,'SAA applied to Index Returns'!$A:$G,COLUMN(),FALSE)</f>
        <v>2.4967277050689011E-3</v>
      </c>
      <c r="G94" s="53">
        <f>VLOOKUP($A94,'SAA applied to Index Returns'!$A:$G,COLUMN(),FALSE)</f>
        <v>4.6665663380292058E-3</v>
      </c>
      <c r="H94" s="53">
        <f t="shared" si="1"/>
        <v>-4.0144371148266318E-3</v>
      </c>
      <c r="I94" s="50"/>
    </row>
    <row r="95" spans="1:9" x14ac:dyDescent="0.2">
      <c r="A95" s="43">
        <v>40451</v>
      </c>
      <c r="B95" s="53">
        <f>VLOOKUP($A95,'SAA applied to Index Returns'!$A:$G,COLUMN(),FALSE)</f>
        <v>1.1316334072066456E-2</v>
      </c>
      <c r="C95" s="53">
        <f>VLOOKUP($A95,'SAA applied to Index Returns'!$A:$G,COLUMN(),FALSE)</f>
        <v>4.2442521199405545E-3</v>
      </c>
      <c r="D95" s="53">
        <f>VLOOKUP($A95,'SAA applied to Index Returns'!$A:$G,COLUMN(),FALSE)</f>
        <v>7.2771874193778728E-3</v>
      </c>
      <c r="E95" s="53">
        <f>VLOOKUP($A95,'SAA applied to Index Returns'!$A:$G,COLUMN(),FALSE)</f>
        <v>-3.7613884997173765E-3</v>
      </c>
      <c r="F95" s="53">
        <f>VLOOKUP($A95,'SAA applied to Index Returns'!$A:$G,COLUMN(),FALSE)</f>
        <v>5.0929249940425477E-4</v>
      </c>
      <c r="G95" s="53">
        <f>VLOOKUP($A95,'SAA applied to Index Returns'!$A:$G,COLUMN(),FALSE)</f>
        <v>5.3434753104928522E-3</v>
      </c>
      <c r="H95" s="53">
        <f t="shared" si="1"/>
        <v>2.4929152921564612E-2</v>
      </c>
      <c r="I95" s="50"/>
    </row>
    <row r="96" spans="1:9" x14ac:dyDescent="0.2">
      <c r="A96" s="43">
        <v>40480</v>
      </c>
      <c r="B96" s="53">
        <f>VLOOKUP($A96,'SAA applied to Index Returns'!$A:$G,COLUMN(),FALSE)</f>
        <v>1.5596992714772559E-2</v>
      </c>
      <c r="C96" s="53">
        <f>VLOOKUP($A96,'SAA applied to Index Returns'!$A:$G,COLUMN(),FALSE)</f>
        <v>5.9786873363962172E-3</v>
      </c>
      <c r="D96" s="53">
        <f>VLOOKUP($A96,'SAA applied to Index Returns'!$A:$G,COLUMN(),FALSE)</f>
        <v>1.0251047072440582E-2</v>
      </c>
      <c r="E96" s="53">
        <f>VLOOKUP($A96,'SAA applied to Index Returns'!$A:$G,COLUMN(),FALSE)</f>
        <v>-1.7176766001627278E-2</v>
      </c>
      <c r="F96" s="53">
        <f>VLOOKUP($A96,'SAA applied to Index Returns'!$A:$G,COLUMN(),FALSE)</f>
        <v>1.1996200499239027E-3</v>
      </c>
      <c r="G96" s="53">
        <f>VLOOKUP($A96,'SAA applied to Index Returns'!$A:$G,COLUMN(),FALSE)</f>
        <v>5.0906060778276203E-3</v>
      </c>
      <c r="H96" s="53">
        <f t="shared" si="1"/>
        <v>2.0940187249733604E-2</v>
      </c>
      <c r="I96" s="50"/>
    </row>
    <row r="97" spans="1:9" x14ac:dyDescent="0.2">
      <c r="A97" s="43">
        <v>40512</v>
      </c>
      <c r="B97" s="53">
        <f>VLOOKUP($A97,'SAA applied to Index Returns'!$A:$G,COLUMN(),FALSE)</f>
        <v>8.8567223491646495E-3</v>
      </c>
      <c r="C97" s="53">
        <f>VLOOKUP($A97,'SAA applied to Index Returns'!$A:$G,COLUMN(),FALSE)</f>
        <v>5.4260586466507753E-4</v>
      </c>
      <c r="D97" s="53">
        <f>VLOOKUP($A97,'SAA applied to Index Returns'!$A:$G,COLUMN(),FALSE)</f>
        <v>9.303510867013856E-4</v>
      </c>
      <c r="E97" s="53">
        <f>VLOOKUP($A97,'SAA applied to Index Returns'!$A:$G,COLUMN(),FALSE)</f>
        <v>2.8289733489724099E-2</v>
      </c>
      <c r="F97" s="53">
        <f>VLOOKUP($A97,'SAA applied to Index Returns'!$A:$G,COLUMN(),FALSE)</f>
        <v>-6.7999147951740497E-4</v>
      </c>
      <c r="G97" s="53">
        <f>VLOOKUP($A97,'SAA applied to Index Returns'!$A:$G,COLUMN(),FALSE)</f>
        <v>-5.1827633822183381E-4</v>
      </c>
      <c r="H97" s="53">
        <f t="shared" si="1"/>
        <v>3.7421144972515981E-2</v>
      </c>
      <c r="I97" s="50"/>
    </row>
    <row r="98" spans="1:9" x14ac:dyDescent="0.2">
      <c r="A98" s="43">
        <v>40543</v>
      </c>
      <c r="B98" s="53">
        <f>VLOOKUP($A98,'SAA applied to Index Returns'!$A:$G,COLUMN(),FALSE)</f>
        <v>1.3199705685255895E-2</v>
      </c>
      <c r="C98" s="53">
        <f>VLOOKUP($A98,'SAA applied to Index Returns'!$A:$G,COLUMN(),FALSE)</f>
        <v>1.2010758354492799E-4</v>
      </c>
      <c r="D98" s="53">
        <f>VLOOKUP($A98,'SAA applied to Index Returns'!$A:$G,COLUMN(),FALSE)</f>
        <v>2.0593625714140394E-4</v>
      </c>
      <c r="E98" s="53">
        <f>VLOOKUP($A98,'SAA applied to Index Returns'!$A:$G,COLUMN(),FALSE)</f>
        <v>3.8014843724518521E-2</v>
      </c>
      <c r="F98" s="53">
        <f>VLOOKUP($A98,'SAA applied to Index Returns'!$A:$G,COLUMN(),FALSE)</f>
        <v>-1.8276535991548104E-3</v>
      </c>
      <c r="G98" s="53">
        <f>VLOOKUP($A98,'SAA applied to Index Returns'!$A:$G,COLUMN(),FALSE)</f>
        <v>6.738186230342767E-4</v>
      </c>
      <c r="H98" s="53">
        <f t="shared" si="1"/>
        <v>5.0386758274340214E-2</v>
      </c>
      <c r="I98" s="50"/>
    </row>
    <row r="99" spans="1:9" x14ac:dyDescent="0.2">
      <c r="A99" s="43">
        <v>40574</v>
      </c>
      <c r="B99" s="53">
        <f>VLOOKUP($A99,'SAA applied to Index Returns'!$A:$G,COLUMN(),FALSE)</f>
        <v>1.0561528353724283E-2</v>
      </c>
      <c r="C99" s="53">
        <f>VLOOKUP($A99,'SAA applied to Index Returns'!$A:$G,COLUMN(),FALSE)</f>
        <v>1.4945065962021502E-3</v>
      </c>
      <c r="D99" s="53">
        <f>VLOOKUP($A99,'SAA applied to Index Returns'!$A:$G,COLUMN(),FALSE)</f>
        <v>2.5624784514949742E-3</v>
      </c>
      <c r="E99" s="53">
        <f>VLOOKUP($A99,'SAA applied to Index Returns'!$A:$G,COLUMN(),FALSE)</f>
        <v>6.2327461274689919E-3</v>
      </c>
      <c r="F99" s="53">
        <f>VLOOKUP($A99,'SAA applied to Index Returns'!$A:$G,COLUMN(),FALSE)</f>
        <v>7.0277371811690379E-4</v>
      </c>
      <c r="G99" s="53">
        <f>VLOOKUP($A99,'SAA applied to Index Returns'!$A:$G,COLUMN(),FALSE)</f>
        <v>2.9132344189025652E-3</v>
      </c>
      <c r="H99" s="53">
        <f t="shared" si="1"/>
        <v>2.4467267665909866E-2</v>
      </c>
      <c r="I99" s="50"/>
    </row>
    <row r="100" spans="1:9" x14ac:dyDescent="0.2">
      <c r="A100" s="43">
        <v>40602</v>
      </c>
      <c r="B100" s="53">
        <f>VLOOKUP($A100,'SAA applied to Index Returns'!$A:$G,COLUMN(),FALSE)</f>
        <v>1.0242832118885957E-2</v>
      </c>
      <c r="C100" s="53">
        <f>VLOOKUP($A100,'SAA applied to Index Returns'!$A:$G,COLUMN(),FALSE)</f>
        <v>3.4664692279605478E-3</v>
      </c>
      <c r="D100" s="53">
        <f>VLOOKUP($A100,'SAA applied to Index Returns'!$A:$G,COLUMN(),FALSE)</f>
        <v>5.9436022042272888E-3</v>
      </c>
      <c r="E100" s="53">
        <f>VLOOKUP($A100,'SAA applied to Index Returns'!$A:$G,COLUMN(),FALSE)</f>
        <v>1.068777735053536E-2</v>
      </c>
      <c r="F100" s="53">
        <f>VLOOKUP($A100,'SAA applied to Index Returns'!$A:$G,COLUMN(),FALSE)</f>
        <v>-1.7956284011487196E-4</v>
      </c>
      <c r="G100" s="53">
        <f>VLOOKUP($A100,'SAA applied to Index Returns'!$A:$G,COLUMN(),FALSE)</f>
        <v>3.486602528808916E-3</v>
      </c>
      <c r="H100" s="53">
        <f t="shared" si="1"/>
        <v>3.3647720590303201E-2</v>
      </c>
      <c r="I100" s="50"/>
    </row>
    <row r="101" spans="1:9" x14ac:dyDescent="0.2">
      <c r="A101" s="43">
        <v>40633</v>
      </c>
      <c r="B101" s="53">
        <f>VLOOKUP($A101,'SAA applied to Index Returns'!$A:$G,COLUMN(),FALSE)</f>
        <v>-3.6761130428295706E-3</v>
      </c>
      <c r="C101" s="53">
        <f>VLOOKUP($A101,'SAA applied to Index Returns'!$A:$G,COLUMN(),FALSE)</f>
        <v>-2.4607668169702797E-3</v>
      </c>
      <c r="D101" s="53">
        <f>VLOOKUP($A101,'SAA applied to Index Returns'!$A:$G,COLUMN(),FALSE)</f>
        <v>-4.2192265719430133E-3</v>
      </c>
      <c r="E101" s="53">
        <f>VLOOKUP($A101,'SAA applied to Index Returns'!$A:$G,COLUMN(),FALSE)</f>
        <v>-9.0109009270312734E-3</v>
      </c>
      <c r="F101" s="53">
        <f>VLOOKUP($A101,'SAA applied to Index Returns'!$A:$G,COLUMN(),FALSE)</f>
        <v>1.1773743640199092E-3</v>
      </c>
      <c r="G101" s="53">
        <f>VLOOKUP($A101,'SAA applied to Index Returns'!$A:$G,COLUMN(),FALSE)</f>
        <v>-2.8241989255304022E-4</v>
      </c>
      <c r="H101" s="53">
        <f t="shared" si="1"/>
        <v>-1.8472052887307269E-2</v>
      </c>
      <c r="I101" s="50"/>
    </row>
    <row r="102" spans="1:9" x14ac:dyDescent="0.2">
      <c r="A102" s="43">
        <v>40662</v>
      </c>
      <c r="B102" s="53">
        <f>VLOOKUP($A102,'SAA applied to Index Returns'!$A:$G,COLUMN(),FALSE)</f>
        <v>7.8059817549145901E-3</v>
      </c>
      <c r="C102" s="53">
        <f>VLOOKUP($A102,'SAA applied to Index Returns'!$A:$G,COLUMN(),FALSE)</f>
        <v>3.1963925228744687E-3</v>
      </c>
      <c r="D102" s="53">
        <f>VLOOKUP($A102,'SAA applied to Index Returns'!$A:$G,COLUMN(),FALSE)</f>
        <v>5.4805291480142741E-3</v>
      </c>
      <c r="E102" s="53">
        <f>VLOOKUP($A102,'SAA applied to Index Returns'!$A:$G,COLUMN(),FALSE)</f>
        <v>2.3689231221629766E-3</v>
      </c>
      <c r="F102" s="53">
        <f>VLOOKUP($A102,'SAA applied to Index Returns'!$A:$G,COLUMN(),FALSE)</f>
        <v>5.1394647314019547E-4</v>
      </c>
      <c r="G102" s="53">
        <f>VLOOKUP($A102,'SAA applied to Index Returns'!$A:$G,COLUMN(),FALSE)</f>
        <v>3.677200142276803E-3</v>
      </c>
      <c r="H102" s="53">
        <f t="shared" si="1"/>
        <v>2.3042973163383305E-2</v>
      </c>
      <c r="I102" s="50"/>
    </row>
    <row r="103" spans="1:9" x14ac:dyDescent="0.2">
      <c r="A103" s="43">
        <v>40694</v>
      </c>
      <c r="B103" s="53">
        <f>VLOOKUP($A103,'SAA applied to Index Returns'!$A:$G,COLUMN(),FALSE)</f>
        <v>1.3515409317280415E-3</v>
      </c>
      <c r="C103" s="53">
        <f>VLOOKUP($A103,'SAA applied to Index Returns'!$A:$G,COLUMN(),FALSE)</f>
        <v>-1.9866775739163609E-4</v>
      </c>
      <c r="D103" s="53">
        <f>VLOOKUP($A103,'SAA applied to Index Returns'!$A:$G,COLUMN(),FALSE)</f>
        <v>-3.4063539673667611E-4</v>
      </c>
      <c r="E103" s="53">
        <f>VLOOKUP($A103,'SAA applied to Index Returns'!$A:$G,COLUMN(),FALSE)</f>
        <v>-1.6494655092080174E-2</v>
      </c>
      <c r="F103" s="53">
        <f>VLOOKUP($A103,'SAA applied to Index Returns'!$A:$G,COLUMN(),FALSE)</f>
        <v>1.9490812593895455E-3</v>
      </c>
      <c r="G103" s="53">
        <f>VLOOKUP($A103,'SAA applied to Index Returns'!$A:$G,COLUMN(),FALSE)</f>
        <v>2.5950898215879419E-3</v>
      </c>
      <c r="H103" s="53">
        <f t="shared" si="1"/>
        <v>-1.1138246233502958E-2</v>
      </c>
      <c r="I103" s="50"/>
    </row>
    <row r="104" spans="1:9" x14ac:dyDescent="0.2">
      <c r="A104" s="43">
        <v>40724</v>
      </c>
      <c r="B104" s="53">
        <f>VLOOKUP($A104,'SAA applied to Index Returns'!$A:$G,COLUMN(),FALSE)</f>
        <v>-1.2677310885995673E-2</v>
      </c>
      <c r="C104" s="53">
        <f>VLOOKUP($A104,'SAA applied to Index Returns'!$A:$G,COLUMN(),FALSE)</f>
        <v>-2.6676602086438063E-3</v>
      </c>
      <c r="D104" s="53">
        <f>VLOOKUP($A104,'SAA applied to Index Returns'!$A:$G,COLUMN(),FALSE)</f>
        <v>-4.5739656271384654E-3</v>
      </c>
      <c r="E104" s="53">
        <f>VLOOKUP($A104,'SAA applied to Index Returns'!$A:$G,COLUMN(),FALSE)</f>
        <v>-1.0442399623762387E-2</v>
      </c>
      <c r="F104" s="53">
        <f>VLOOKUP($A104,'SAA applied to Index Returns'!$A:$G,COLUMN(),FALSE)</f>
        <v>4.4925756801193566E-4</v>
      </c>
      <c r="G104" s="53">
        <f>VLOOKUP($A104,'SAA applied to Index Returns'!$A:$G,COLUMN(),FALSE)</f>
        <v>-1.2135144178336776E-3</v>
      </c>
      <c r="H104" s="53">
        <f t="shared" si="1"/>
        <v>-3.1125593195362074E-2</v>
      </c>
      <c r="I104" s="50"/>
    </row>
    <row r="105" spans="1:9" x14ac:dyDescent="0.2">
      <c r="A105" s="43">
        <v>40753</v>
      </c>
      <c r="B105" s="53">
        <f>VLOOKUP($A105,'SAA applied to Index Returns'!$A:$G,COLUMN(),FALSE)</f>
        <v>9.9344054205873084E-3</v>
      </c>
      <c r="C105" s="53">
        <f>VLOOKUP($A105,'SAA applied to Index Returns'!$A:$G,COLUMN(),FALSE)</f>
        <v>1.3051308411896304E-3</v>
      </c>
      <c r="D105" s="53">
        <f>VLOOKUP($A105,'SAA applied to Index Returns'!$A:$G,COLUMN(),FALSE)</f>
        <v>2.2377751061311278E-3</v>
      </c>
      <c r="E105" s="53">
        <f>VLOOKUP($A105,'SAA applied to Index Returns'!$A:$G,COLUMN(),FALSE)</f>
        <v>4.819723389810796E-5</v>
      </c>
      <c r="F105" s="53">
        <f>VLOOKUP($A105,'SAA applied to Index Returns'!$A:$G,COLUMN(),FALSE)</f>
        <v>4.4750204209658133E-4</v>
      </c>
      <c r="G105" s="53">
        <f>VLOOKUP($A105,'SAA applied to Index Returns'!$A:$G,COLUMN(),FALSE)</f>
        <v>2.6210009811688251E-3</v>
      </c>
      <c r="H105" s="53">
        <f t="shared" si="1"/>
        <v>1.659401162507158E-2</v>
      </c>
      <c r="I105" s="50"/>
    </row>
    <row r="106" spans="1:9" x14ac:dyDescent="0.2">
      <c r="A106" s="43">
        <v>40786</v>
      </c>
      <c r="B106" s="53">
        <f>VLOOKUP($A106,'SAA applied to Index Returns'!$A:$G,COLUMN(),FALSE)</f>
        <v>-3.7395287242338156E-2</v>
      </c>
      <c r="C106" s="53">
        <f>VLOOKUP($A106,'SAA applied to Index Returns'!$A:$G,COLUMN(),FALSE)</f>
        <v>-1.0885915604465196E-2</v>
      </c>
      <c r="D106" s="53">
        <f>VLOOKUP($A106,'SAA applied to Index Returns'!$A:$G,COLUMN(),FALSE)</f>
        <v>-1.8664972260491668E-2</v>
      </c>
      <c r="E106" s="53">
        <f>VLOOKUP($A106,'SAA applied to Index Returns'!$A:$G,COLUMN(),FALSE)</f>
        <v>-4.6375722181885216E-2</v>
      </c>
      <c r="F106" s="53">
        <f>VLOOKUP($A106,'SAA applied to Index Returns'!$A:$G,COLUMN(),FALSE)</f>
        <v>1.8579350042389226E-3</v>
      </c>
      <c r="G106" s="53">
        <f>VLOOKUP($A106,'SAA applied to Index Returns'!$A:$G,COLUMN(),FALSE)</f>
        <v>-9.517548629754265E-3</v>
      </c>
      <c r="H106" s="53">
        <f t="shared" si="1"/>
        <v>-0.12098151091469558</v>
      </c>
      <c r="I106" s="50"/>
    </row>
    <row r="107" spans="1:9" x14ac:dyDescent="0.2">
      <c r="A107" s="43">
        <v>40816</v>
      </c>
      <c r="B107" s="53">
        <f>VLOOKUP($A107,'SAA applied to Index Returns'!$A:$G,COLUMN(),FALSE)</f>
        <v>-4.0304989273061125E-3</v>
      </c>
      <c r="C107" s="53">
        <f>VLOOKUP($A107,'SAA applied to Index Returns'!$A:$G,COLUMN(),FALSE)</f>
        <v>-6.1779172320217245E-3</v>
      </c>
      <c r="D107" s="53">
        <f>VLOOKUP($A107,'SAA applied to Index Returns'!$A:$G,COLUMN(),FALSE)</f>
        <v>-1.0592646310430763E-2</v>
      </c>
      <c r="E107" s="53">
        <f>VLOOKUP($A107,'SAA applied to Index Returns'!$A:$G,COLUMN(),FALSE)</f>
        <v>-2.8319716250305844E-2</v>
      </c>
      <c r="F107" s="53">
        <f>VLOOKUP($A107,'SAA applied to Index Returns'!$A:$G,COLUMN(),FALSE)</f>
        <v>1.6977668741443913E-4</v>
      </c>
      <c r="G107" s="53">
        <f>VLOOKUP($A107,'SAA applied to Index Returns'!$A:$G,COLUMN(),FALSE)</f>
        <v>-2.5325660282352128E-3</v>
      </c>
      <c r="H107" s="53">
        <f t="shared" si="1"/>
        <v>-5.1483568060885214E-2</v>
      </c>
      <c r="I107" s="50"/>
    </row>
    <row r="108" spans="1:9" x14ac:dyDescent="0.2">
      <c r="A108" s="43">
        <v>40847</v>
      </c>
      <c r="B108" s="53">
        <f>VLOOKUP($A108,'SAA applied to Index Returns'!$A:$G,COLUMN(),FALSE)</f>
        <v>8.5244611219184394E-3</v>
      </c>
      <c r="C108" s="53">
        <f>VLOOKUP($A108,'SAA applied to Index Returns'!$A:$G,COLUMN(),FALSE)</f>
        <v>3.1852918326457343E-3</v>
      </c>
      <c r="D108" s="53">
        <f>VLOOKUP($A108,'SAA applied to Index Returns'!$A:$G,COLUMN(),FALSE)</f>
        <v>5.4614959235506693E-3</v>
      </c>
      <c r="E108" s="53">
        <f>VLOOKUP($A108,'SAA applied to Index Returns'!$A:$G,COLUMN(),FALSE)</f>
        <v>1.7805090003872568E-2</v>
      </c>
      <c r="F108" s="53">
        <f>VLOOKUP($A108,'SAA applied to Index Returns'!$A:$G,COLUMN(),FALSE)</f>
        <v>-4.6142266613941356E-4</v>
      </c>
      <c r="G108" s="53">
        <f>VLOOKUP($A108,'SAA applied to Index Returns'!$A:$G,COLUMN(),FALSE)</f>
        <v>-1.1937049594189396E-3</v>
      </c>
      <c r="H108" s="53">
        <f t="shared" si="1"/>
        <v>3.3321211256429062E-2</v>
      </c>
      <c r="I108" s="50"/>
    </row>
    <row r="109" spans="1:9" x14ac:dyDescent="0.2">
      <c r="A109" s="43">
        <v>40877</v>
      </c>
      <c r="B109" s="53">
        <f>VLOOKUP($A109,'SAA applied to Index Returns'!$A:$G,COLUMN(),FALSE)</f>
        <v>6.1332492897514445E-3</v>
      </c>
      <c r="C109" s="53">
        <f>VLOOKUP($A109,'SAA applied to Index Returns'!$A:$G,COLUMN(),FALSE)</f>
        <v>-2.3336281044824417E-3</v>
      </c>
      <c r="D109" s="53">
        <f>VLOOKUP($A109,'SAA applied to Index Returns'!$A:$G,COLUMN(),FALSE)</f>
        <v>-4.0012347531522491E-3</v>
      </c>
      <c r="E109" s="53">
        <f>VLOOKUP($A109,'SAA applied to Index Returns'!$A:$G,COLUMN(),FALSE)</f>
        <v>-1.2805084831177517E-2</v>
      </c>
      <c r="F109" s="53">
        <f>VLOOKUP($A109,'SAA applied to Index Returns'!$A:$G,COLUMN(),FALSE)</f>
        <v>1.1810531128858804E-3</v>
      </c>
      <c r="G109" s="53">
        <f>VLOOKUP($A109,'SAA applied to Index Returns'!$A:$G,COLUMN(),FALSE)</f>
        <v>1.4582132129865892E-3</v>
      </c>
      <c r="H109" s="53">
        <f t="shared" si="1"/>
        <v>-1.0367432073188295E-2</v>
      </c>
      <c r="I109" s="50"/>
    </row>
    <row r="110" spans="1:9" x14ac:dyDescent="0.2">
      <c r="A110" s="43">
        <v>40907</v>
      </c>
      <c r="B110" s="53">
        <f>VLOOKUP($A110,'SAA applied to Index Returns'!$A:$G,COLUMN(),FALSE)</f>
        <v>4.237363059226824E-3</v>
      </c>
      <c r="C110" s="53">
        <f>VLOOKUP($A110,'SAA applied to Index Returns'!$A:$G,COLUMN(),FALSE)</f>
        <v>-1.802771424727574E-3</v>
      </c>
      <c r="D110" s="53">
        <f>VLOOKUP($A110,'SAA applied to Index Returns'!$A:$G,COLUMN(),FALSE)</f>
        <v>-3.0910287987852081E-3</v>
      </c>
      <c r="E110" s="53">
        <f>VLOOKUP($A110,'SAA applied to Index Returns'!$A:$G,COLUMN(),FALSE)</f>
        <v>-3.4985251291621729E-3</v>
      </c>
      <c r="F110" s="53">
        <f>VLOOKUP($A110,'SAA applied to Index Returns'!$A:$G,COLUMN(),FALSE)</f>
        <v>-9.1041054249637942E-5</v>
      </c>
      <c r="G110" s="53">
        <f>VLOOKUP($A110,'SAA applied to Index Returns'!$A:$G,COLUMN(),FALSE)</f>
        <v>1.1512351175134649E-3</v>
      </c>
      <c r="H110" s="53">
        <f t="shared" si="1"/>
        <v>-3.0947682301843043E-3</v>
      </c>
      <c r="I110" s="50"/>
    </row>
    <row r="111" spans="1:9" x14ac:dyDescent="0.2">
      <c r="A111" s="43">
        <v>40939</v>
      </c>
      <c r="B111" s="53">
        <f>VLOOKUP($A111,'SAA applied to Index Returns'!$A:$G,COLUMN(),FALSE)</f>
        <v>1.581033706804625E-2</v>
      </c>
      <c r="C111" s="53">
        <f>VLOOKUP($A111,'SAA applied to Index Returns'!$A:$G,COLUMN(),FALSE)</f>
        <v>1.4020185413527067E-3</v>
      </c>
      <c r="D111" s="53">
        <f>VLOOKUP($A111,'SAA applied to Index Returns'!$A:$G,COLUMN(),FALSE)</f>
        <v>2.4038985909746883E-3</v>
      </c>
      <c r="E111" s="53">
        <f>VLOOKUP($A111,'SAA applied to Index Returns'!$A:$G,COLUMN(),FALSE)</f>
        <v>-1.1662923496912972E-3</v>
      </c>
      <c r="F111" s="53">
        <f>VLOOKUP($A111,'SAA applied to Index Returns'!$A:$G,COLUMN(),FALSE)</f>
        <v>1.4073986687987564E-3</v>
      </c>
      <c r="G111" s="53">
        <f>VLOOKUP($A111,'SAA applied to Index Returns'!$A:$G,COLUMN(),FALSE)</f>
        <v>4.7075756078276201E-3</v>
      </c>
      <c r="H111" s="53">
        <f t="shared" si="1"/>
        <v>2.4564936127308725E-2</v>
      </c>
      <c r="I111" s="50"/>
    </row>
    <row r="112" spans="1:9" x14ac:dyDescent="0.2">
      <c r="A112" s="43">
        <v>40968</v>
      </c>
      <c r="B112" s="53">
        <f>VLOOKUP($A112,'SAA applied to Index Returns'!$A:$G,COLUMN(),FALSE)</f>
        <v>1.4822066829019865E-2</v>
      </c>
      <c r="C112" s="53">
        <f>VLOOKUP($A112,'SAA applied to Index Returns'!$A:$G,COLUMN(),FALSE)</f>
        <v>6.6680392207324139E-3</v>
      </c>
      <c r="D112" s="53">
        <f>VLOOKUP($A112,'SAA applied to Index Returns'!$A:$G,COLUMN(),FALSE)</f>
        <v>1.143300863326465E-2</v>
      </c>
      <c r="E112" s="53">
        <f>VLOOKUP($A112,'SAA applied to Index Returns'!$A:$G,COLUMN(),FALSE)</f>
        <v>1.0117681473968104E-4</v>
      </c>
      <c r="F112" s="53">
        <f>VLOOKUP($A112,'SAA applied to Index Returns'!$A:$G,COLUMN(),FALSE)</f>
        <v>1.7361203359064566E-3</v>
      </c>
      <c r="G112" s="53">
        <f>VLOOKUP($A112,'SAA applied to Index Returns'!$A:$G,COLUMN(),FALSE)</f>
        <v>5.0528430994954791E-3</v>
      </c>
      <c r="H112" s="53">
        <f t="shared" si="1"/>
        <v>3.9813254933158543E-2</v>
      </c>
      <c r="I112" s="50"/>
    </row>
    <row r="113" spans="1:9" x14ac:dyDescent="0.2">
      <c r="A113" s="43">
        <v>40998</v>
      </c>
      <c r="B113" s="53">
        <f>VLOOKUP($A113,'SAA applied to Index Returns'!$A:$G,COLUMN(),FALSE)</f>
        <v>7.7885845461153919E-3</v>
      </c>
      <c r="C113" s="53">
        <f>VLOOKUP($A113,'SAA applied to Index Returns'!$A:$G,COLUMN(),FALSE)</f>
        <v>1.0742375989191289E-3</v>
      </c>
      <c r="D113" s="53">
        <f>VLOOKUP($A113,'SAA applied to Index Returns'!$A:$G,COLUMN(),FALSE)</f>
        <v>1.8418859481859596E-3</v>
      </c>
      <c r="E113" s="53">
        <f>VLOOKUP($A113,'SAA applied to Index Returns'!$A:$G,COLUMN(),FALSE)</f>
        <v>2.0753688135095424E-2</v>
      </c>
      <c r="F113" s="53">
        <f>VLOOKUP($A113,'SAA applied to Index Returns'!$A:$G,COLUMN(),FALSE)</f>
        <v>-9.4695702640243569E-5</v>
      </c>
      <c r="G113" s="53">
        <f>VLOOKUP($A113,'SAA applied to Index Returns'!$A:$G,COLUMN(),FALSE)</f>
        <v>1.3337016481508755E-3</v>
      </c>
      <c r="H113" s="53">
        <f t="shared" si="1"/>
        <v>3.2697402173826537E-2</v>
      </c>
      <c r="I113" s="50"/>
    </row>
    <row r="114" spans="1:9" x14ac:dyDescent="0.2">
      <c r="A114" s="43">
        <v>41029</v>
      </c>
      <c r="B114" s="53">
        <f>VLOOKUP($A114,'SAA applied to Index Returns'!$A:$G,COLUMN(),FALSE)</f>
        <v>-1.2310104262886349E-3</v>
      </c>
      <c r="C114" s="53">
        <f>VLOOKUP($A114,'SAA applied to Index Returns'!$A:$G,COLUMN(),FALSE)</f>
        <v>-2.7432820323083128E-3</v>
      </c>
      <c r="D114" s="53">
        <f>VLOOKUP($A114,'SAA applied to Index Returns'!$A:$G,COLUMN(),FALSE)</f>
        <v>-4.7036266765413141E-3</v>
      </c>
      <c r="E114" s="53">
        <f>VLOOKUP($A114,'SAA applied to Index Returns'!$A:$G,COLUMN(),FALSE)</f>
        <v>-1.0976925421950483E-2</v>
      </c>
      <c r="F114" s="53">
        <f>VLOOKUP($A114,'SAA applied to Index Returns'!$A:$G,COLUMN(),FALSE)</f>
        <v>6.1509580090677533E-4</v>
      </c>
      <c r="G114" s="53">
        <f>VLOOKUP($A114,'SAA applied to Index Returns'!$A:$G,COLUMN(),FALSE)</f>
        <v>1.3931914280489203E-3</v>
      </c>
      <c r="H114" s="53">
        <f t="shared" si="1"/>
        <v>-1.7646557328133049E-2</v>
      </c>
      <c r="I114" s="50"/>
    </row>
    <row r="115" spans="1:9" x14ac:dyDescent="0.2">
      <c r="A115" s="43">
        <v>41060</v>
      </c>
      <c r="B115" s="53">
        <f>VLOOKUP($A115,'SAA applied to Index Returns'!$A:$G,COLUMN(),FALSE)</f>
        <v>-1.0890392052032984E-2</v>
      </c>
      <c r="C115" s="53">
        <f>VLOOKUP($A115,'SAA applied to Index Returns'!$A:$G,COLUMN(),FALSE)</f>
        <v>-6.1320311766362903E-3</v>
      </c>
      <c r="D115" s="53">
        <f>VLOOKUP($A115,'SAA applied to Index Returns'!$A:$G,COLUMN(),FALSE)</f>
        <v>-1.0513970158416394E-2</v>
      </c>
      <c r="E115" s="53">
        <f>VLOOKUP($A115,'SAA applied to Index Returns'!$A:$G,COLUMN(),FALSE)</f>
        <v>-2.4198689592690167E-2</v>
      </c>
      <c r="F115" s="53">
        <f>VLOOKUP($A115,'SAA applied to Index Returns'!$A:$G,COLUMN(),FALSE)</f>
        <v>8.5867232188139512E-4</v>
      </c>
      <c r="G115" s="53">
        <f>VLOOKUP($A115,'SAA applied to Index Returns'!$A:$G,COLUMN(),FALSE)</f>
        <v>1.4285378203100486E-4</v>
      </c>
      <c r="H115" s="53">
        <f t="shared" si="1"/>
        <v>-5.0733556875863429E-2</v>
      </c>
      <c r="I115" s="50"/>
    </row>
    <row r="116" spans="1:9" x14ac:dyDescent="0.2">
      <c r="A116" s="43">
        <v>41089</v>
      </c>
      <c r="B116" s="53">
        <f>VLOOKUP($A116,'SAA applied to Index Returns'!$A:$G,COLUMN(),FALSE)</f>
        <v>-5.391208925406352E-3</v>
      </c>
      <c r="C116" s="53">
        <f>VLOOKUP($A116,'SAA applied to Index Returns'!$A:$G,COLUMN(),FALSE)</f>
        <v>-2.4409763905562385E-3</v>
      </c>
      <c r="D116" s="53">
        <f>VLOOKUP($A116,'SAA applied to Index Returns'!$A:$G,COLUMN(),FALSE)</f>
        <v>-4.1852939406915026E-3</v>
      </c>
      <c r="E116" s="53">
        <f>VLOOKUP($A116,'SAA applied to Index Returns'!$A:$G,COLUMN(),FALSE)</f>
        <v>-1.9949680270176844E-2</v>
      </c>
      <c r="F116" s="53">
        <f>VLOOKUP($A116,'SAA applied to Index Returns'!$A:$G,COLUMN(),FALSE)</f>
        <v>5.9499220920061595E-4</v>
      </c>
      <c r="G116" s="53">
        <f>VLOOKUP($A116,'SAA applied to Index Returns'!$A:$G,COLUMN(),FALSE)</f>
        <v>-8.8494832736303239E-4</v>
      </c>
      <c r="H116" s="53">
        <f t="shared" si="1"/>
        <v>-3.2257115644993346E-2</v>
      </c>
      <c r="I116" s="50"/>
    </row>
    <row r="117" spans="1:9" x14ac:dyDescent="0.2">
      <c r="A117" s="43">
        <v>41121</v>
      </c>
      <c r="B117" s="53">
        <f>VLOOKUP($A117,'SAA applied to Index Returns'!$A:$G,COLUMN(),FALSE)</f>
        <v>9.0706196959619394E-3</v>
      </c>
      <c r="C117" s="53">
        <f>VLOOKUP($A117,'SAA applied to Index Returns'!$A:$G,COLUMN(),FALSE)</f>
        <v>3.5826275728987958E-3</v>
      </c>
      <c r="D117" s="53">
        <f>VLOOKUP($A117,'SAA applied to Index Returns'!$A:$G,COLUMN(),FALSE)</f>
        <v>6.1427671036141367E-3</v>
      </c>
      <c r="E117" s="53">
        <f>VLOOKUP($A117,'SAA applied to Index Returns'!$A:$G,COLUMN(),FALSE)</f>
        <v>-1.1738128982474002E-2</v>
      </c>
      <c r="F117" s="53">
        <f>VLOOKUP($A117,'SAA applied to Index Returns'!$A:$G,COLUMN(),FALSE)</f>
        <v>2.1565899730656263E-3</v>
      </c>
      <c r="G117" s="53">
        <f>VLOOKUP($A117,'SAA applied to Index Returns'!$A:$G,COLUMN(),FALSE)</f>
        <v>5.9049551199025193E-3</v>
      </c>
      <c r="H117" s="53">
        <f t="shared" si="1"/>
        <v>1.5119430482969015E-2</v>
      </c>
      <c r="I117" s="50"/>
    </row>
    <row r="118" spans="1:9" x14ac:dyDescent="0.2">
      <c r="A118" s="43">
        <v>41152</v>
      </c>
      <c r="B118" s="53">
        <f>VLOOKUP($A118,'SAA applied to Index Returns'!$A:$G,COLUMN(),FALSE)</f>
        <v>9.8241107444052549E-3</v>
      </c>
      <c r="C118" s="53">
        <f>VLOOKUP($A118,'SAA applied to Index Returns'!$A:$G,COLUMN(),FALSE)</f>
        <v>4.4529535096613252E-3</v>
      </c>
      <c r="D118" s="53">
        <f>VLOOKUP($A118,'SAA applied to Index Returns'!$A:$G,COLUMN(),FALSE)</f>
        <v>7.6350264649301305E-3</v>
      </c>
      <c r="E118" s="53">
        <f>VLOOKUP($A118,'SAA applied to Index Returns'!$A:$G,COLUMN(),FALSE)</f>
        <v>1.9756650813560903E-2</v>
      </c>
      <c r="F118" s="53">
        <f>VLOOKUP($A118,'SAA applied to Index Returns'!$A:$G,COLUMN(),FALSE)</f>
        <v>4.3433556126403036E-4</v>
      </c>
      <c r="G118" s="53">
        <f>VLOOKUP($A118,'SAA applied to Index Returns'!$A:$G,COLUMN(),FALSE)</f>
        <v>1.6480127373977782E-3</v>
      </c>
      <c r="H118" s="53">
        <f t="shared" si="1"/>
        <v>4.3751089831219427E-2</v>
      </c>
      <c r="I118" s="50"/>
    </row>
    <row r="119" spans="1:9" x14ac:dyDescent="0.2">
      <c r="A119" s="43">
        <v>41180</v>
      </c>
      <c r="B119" s="53">
        <f>VLOOKUP($A119,'SAA applied to Index Returns'!$A:$G,COLUMN(),FALSE)</f>
        <v>1.0452607553111535E-2</v>
      </c>
      <c r="C119" s="53">
        <f>VLOOKUP($A119,'SAA applied to Index Returns'!$A:$G,COLUMN(),FALSE)</f>
        <v>3.1027905626736102E-3</v>
      </c>
      <c r="D119" s="53">
        <f>VLOOKUP($A119,'SAA applied to Index Returns'!$A:$G,COLUMN(),FALSE)</f>
        <v>5.320039387285278E-3</v>
      </c>
      <c r="E119" s="53">
        <f>VLOOKUP($A119,'SAA applied to Index Returns'!$A:$G,COLUMN(),FALSE)</f>
        <v>5.3227130152165699E-3</v>
      </c>
      <c r="F119" s="53">
        <f>VLOOKUP($A119,'SAA applied to Index Returns'!$A:$G,COLUMN(),FALSE)</f>
        <v>6.8727539066067329E-4</v>
      </c>
      <c r="G119" s="53">
        <f>VLOOKUP($A119,'SAA applied to Index Returns'!$A:$G,COLUMN(),FALSE)</f>
        <v>1.7327764519668349E-3</v>
      </c>
      <c r="H119" s="53">
        <f t="shared" si="1"/>
        <v>2.6618202360914504E-2</v>
      </c>
      <c r="I119" s="50"/>
    </row>
    <row r="120" spans="1:9" x14ac:dyDescent="0.2">
      <c r="A120" s="43">
        <v>41213</v>
      </c>
      <c r="B120" s="53">
        <f>VLOOKUP($A120,'SAA applied to Index Returns'!$A:$G,COLUMN(),FALSE)</f>
        <v>-1.744896957866261E-3</v>
      </c>
      <c r="C120" s="53">
        <f>VLOOKUP($A120,'SAA applied to Index Returns'!$A:$G,COLUMN(),FALSE)</f>
        <v>-1.0026020196820314E-3</v>
      </c>
      <c r="D120" s="53">
        <f>VLOOKUP($A120,'SAA applied to Index Returns'!$A:$G,COLUMN(),FALSE)</f>
        <v>-1.7190597066545415E-3</v>
      </c>
      <c r="E120" s="53">
        <f>VLOOKUP($A120,'SAA applied to Index Returns'!$A:$G,COLUMN(),FALSE)</f>
        <v>2.6594540751736016E-3</v>
      </c>
      <c r="F120" s="53">
        <f>VLOOKUP($A120,'SAA applied to Index Returns'!$A:$G,COLUMN(),FALSE)</f>
        <v>1.4994588239533495E-3</v>
      </c>
      <c r="G120" s="53">
        <f>VLOOKUP($A120,'SAA applied to Index Returns'!$A:$G,COLUMN(),FALSE)</f>
        <v>-5.8638687177311956E-4</v>
      </c>
      <c r="H120" s="53">
        <f t="shared" si="1"/>
        <v>-8.9403265684900239E-4</v>
      </c>
      <c r="I120" s="50"/>
    </row>
    <row r="121" spans="1:9" x14ac:dyDescent="0.2">
      <c r="A121" s="43">
        <v>41243</v>
      </c>
      <c r="B121" s="53">
        <f>VLOOKUP($A121,'SAA applied to Index Returns'!$A:$G,COLUMN(),FALSE)</f>
        <v>-9.1821980452001899E-3</v>
      </c>
      <c r="C121" s="53">
        <f>VLOOKUP($A121,'SAA applied to Index Returns'!$A:$G,COLUMN(),FALSE)</f>
        <v>-5.9772653410938934E-4</v>
      </c>
      <c r="D121" s="53">
        <f>VLOOKUP($A121,'SAA applied to Index Returns'!$A:$G,COLUMN(),FALSE)</f>
        <v>-1.0248608921729443E-3</v>
      </c>
      <c r="E121" s="53">
        <f>VLOOKUP($A121,'SAA applied to Index Returns'!$A:$G,COLUMN(),FALSE)</f>
        <v>-1.0504355145218393E-2</v>
      </c>
      <c r="F121" s="53">
        <f>VLOOKUP($A121,'SAA applied to Index Returns'!$A:$G,COLUMN(),FALSE)</f>
        <v>3.9739590797964794E-4</v>
      </c>
      <c r="G121" s="53">
        <f>VLOOKUP($A121,'SAA applied to Index Returns'!$A:$G,COLUMN(),FALSE)</f>
        <v>-7.1280939259140644E-4</v>
      </c>
      <c r="H121" s="53">
        <f t="shared" si="1"/>
        <v>-2.1624554101312674E-2</v>
      </c>
      <c r="I121" s="50"/>
    </row>
    <row r="122" spans="1:9" x14ac:dyDescent="0.2">
      <c r="A122" s="43">
        <v>41274</v>
      </c>
      <c r="B122" s="53">
        <f>VLOOKUP($A122,'SAA applied to Index Returns'!$A:$G,COLUMN(),FALSE)</f>
        <v>7.4851531784276204E-3</v>
      </c>
      <c r="C122" s="53">
        <f>VLOOKUP($A122,'SAA applied to Index Returns'!$A:$G,COLUMN(),FALSE)</f>
        <v>4.8335215308084115E-3</v>
      </c>
      <c r="D122" s="53">
        <f>VLOOKUP($A122,'SAA applied to Index Returns'!$A:$G,COLUMN(),FALSE)</f>
        <v>8.2875477425181105E-3</v>
      </c>
      <c r="E122" s="53">
        <f>VLOOKUP($A122,'SAA applied to Index Returns'!$A:$G,COLUMN(),FALSE)</f>
        <v>7.8190286590438633E-3</v>
      </c>
      <c r="F122" s="53">
        <f>VLOOKUP($A122,'SAA applied to Index Returns'!$A:$G,COLUMN(),FALSE)</f>
        <v>-6.6542242286107221E-5</v>
      </c>
      <c r="G122" s="53">
        <f>VLOOKUP($A122,'SAA applied to Index Returns'!$A:$G,COLUMN(),FALSE)</f>
        <v>2.8469960227708187E-3</v>
      </c>
      <c r="H122" s="53">
        <f t="shared" si="1"/>
        <v>3.1205704891282715E-2</v>
      </c>
      <c r="I122" s="50"/>
    </row>
    <row r="123" spans="1:9" x14ac:dyDescent="0.2">
      <c r="A123" s="43">
        <v>41305</v>
      </c>
      <c r="B123" s="53">
        <f>VLOOKUP($A123,'SAA applied to Index Returns'!$A:$G,COLUMN(),FALSE)</f>
        <v>1.4788638498744615E-2</v>
      </c>
      <c r="C123" s="53">
        <f>VLOOKUP($A123,'SAA applied to Index Returns'!$A:$G,COLUMN(),FALSE)</f>
        <v>3.5453132918618398E-3</v>
      </c>
      <c r="D123" s="53">
        <f>VLOOKUP($A123,'SAA applied to Index Returns'!$A:$G,COLUMN(),FALSE)</f>
        <v>6.0787881012241774E-3</v>
      </c>
      <c r="E123" s="53">
        <f>VLOOKUP($A123,'SAA applied to Index Returns'!$A:$G,COLUMN(),FALSE)</f>
        <v>2.2658296673831922E-2</v>
      </c>
      <c r="F123" s="53">
        <f>VLOOKUP($A123,'SAA applied to Index Returns'!$A:$G,COLUMN(),FALSE)</f>
        <v>-2.6996994610563183E-4</v>
      </c>
      <c r="G123" s="53">
        <f>VLOOKUP($A123,'SAA applied to Index Returns'!$A:$G,COLUMN(),FALSE)</f>
        <v>3.5151120823845774E-3</v>
      </c>
      <c r="H123" s="53">
        <f t="shared" si="1"/>
        <v>5.0316178701941501E-2</v>
      </c>
      <c r="I123" s="50"/>
    </row>
    <row r="124" spans="1:9" x14ac:dyDescent="0.2">
      <c r="A124" s="43">
        <v>41333</v>
      </c>
      <c r="B124" s="53">
        <f>VLOOKUP($A124,'SAA applied to Index Returns'!$A:$G,COLUMN(),FALSE)</f>
        <v>7.5304592631905915E-3</v>
      </c>
      <c r="C124" s="53">
        <f>VLOOKUP($A124,'SAA applied to Index Returns'!$A:$G,COLUMN(),FALSE)</f>
        <v>7.9006814502466209E-4</v>
      </c>
      <c r="D124" s="53">
        <f>VLOOKUP($A124,'SAA applied to Index Returns'!$A:$G,COLUMN(),FALSE)</f>
        <v>1.3546494889905862E-3</v>
      </c>
      <c r="E124" s="53">
        <f>VLOOKUP($A124,'SAA applied to Index Returns'!$A:$G,COLUMN(),FALSE)</f>
        <v>7.2164532957246282E-3</v>
      </c>
      <c r="F124" s="53">
        <f>VLOOKUP($A124,'SAA applied to Index Returns'!$A:$G,COLUMN(),FALSE)</f>
        <v>-3.5501956820434727E-4</v>
      </c>
      <c r="G124" s="53">
        <f>VLOOKUP($A124,'SAA applied to Index Returns'!$A:$G,COLUMN(),FALSE)</f>
        <v>1.6330234080190024E-3</v>
      </c>
      <c r="H124" s="53">
        <f t="shared" si="1"/>
        <v>1.8169634032745123E-2</v>
      </c>
      <c r="I124" s="50"/>
    </row>
    <row r="125" spans="1:9" x14ac:dyDescent="0.2">
      <c r="A125" s="43">
        <v>41362</v>
      </c>
      <c r="B125" s="53">
        <f>VLOOKUP($A125,'SAA applied to Index Returns'!$A:$G,COLUMN(),FALSE)</f>
        <v>8.6873239556785851E-3</v>
      </c>
      <c r="C125" s="53">
        <f>VLOOKUP($A125,'SAA applied to Index Returns'!$A:$G,COLUMN(),FALSE)</f>
        <v>1.1211821813651756E-3</v>
      </c>
      <c r="D125" s="53">
        <f>VLOOKUP($A125,'SAA applied to Index Returns'!$A:$G,COLUMN(),FALSE)</f>
        <v>1.9223770488864297E-3</v>
      </c>
      <c r="E125" s="53">
        <f>VLOOKUP($A125,'SAA applied to Index Returns'!$A:$G,COLUMN(),FALSE)</f>
        <v>-2.6783643140358112E-3</v>
      </c>
      <c r="F125" s="53">
        <f>VLOOKUP($A125,'SAA applied to Index Returns'!$A:$G,COLUMN(),FALSE)</f>
        <v>3.1286599261228561E-4</v>
      </c>
      <c r="G125" s="53">
        <f>VLOOKUP($A125,'SAA applied to Index Returns'!$A:$G,COLUMN(),FALSE)</f>
        <v>2.1777359861327962E-3</v>
      </c>
      <c r="H125" s="53">
        <f t="shared" si="1"/>
        <v>1.1543120850639462E-2</v>
      </c>
      <c r="I125" s="50"/>
    </row>
    <row r="126" spans="1:9" x14ac:dyDescent="0.2">
      <c r="A126" s="43">
        <v>41394</v>
      </c>
      <c r="B126" s="53">
        <f>VLOOKUP($A126,'SAA applied to Index Returns'!$A:$G,COLUMN(),FALSE)</f>
        <v>3.2087838405169167E-3</v>
      </c>
      <c r="C126" s="53">
        <f>VLOOKUP($A126,'SAA applied to Index Returns'!$A:$G,COLUMN(),FALSE)</f>
        <v>8.5734146906621313E-4</v>
      </c>
      <c r="D126" s="53">
        <f>VLOOKUP($A126,'SAA applied to Index Returns'!$A:$G,COLUMN(),FALSE)</f>
        <v>1.4699962152311947E-3</v>
      </c>
      <c r="E126" s="53">
        <f>VLOOKUP($A126,'SAA applied to Index Returns'!$A:$G,COLUMN(),FALSE)</f>
        <v>-2.0166695924759732E-2</v>
      </c>
      <c r="F126" s="53">
        <f>VLOOKUP($A126,'SAA applied to Index Returns'!$A:$G,COLUMN(),FALSE)</f>
        <v>1.5437138483537041E-3</v>
      </c>
      <c r="G126" s="53">
        <f>VLOOKUP($A126,'SAA applied to Index Returns'!$A:$G,COLUMN(),FALSE)</f>
        <v>4.5696609425914933E-3</v>
      </c>
      <c r="H126" s="53">
        <f t="shared" si="1"/>
        <v>-8.517199609000211E-3</v>
      </c>
      <c r="I126" s="50"/>
    </row>
    <row r="127" spans="1:9" x14ac:dyDescent="0.2">
      <c r="A127" s="43">
        <v>41425</v>
      </c>
      <c r="B127" s="53">
        <f>VLOOKUP($A127,'SAA applied to Index Returns'!$A:$G,COLUMN(),FALSE)</f>
        <v>1.463591039086049E-2</v>
      </c>
      <c r="C127" s="53">
        <f>VLOOKUP($A127,'SAA applied to Index Returns'!$A:$G,COLUMN(),FALSE)</f>
        <v>4.1860062463790091E-3</v>
      </c>
      <c r="D127" s="53">
        <f>VLOOKUP($A127,'SAA applied to Index Returns'!$A:$G,COLUMN(),FALSE)</f>
        <v>7.1773191442767482E-3</v>
      </c>
      <c r="E127" s="53">
        <f>VLOOKUP($A127,'SAA applied to Index Returns'!$A:$G,COLUMN(),FALSE)</f>
        <v>1.9125241524809298E-2</v>
      </c>
      <c r="F127" s="53">
        <f>VLOOKUP($A127,'SAA applied to Index Returns'!$A:$G,COLUMN(),FALSE)</f>
        <v>-4.4369769022529777E-4</v>
      </c>
      <c r="G127" s="53">
        <f>VLOOKUP($A127,'SAA applied to Index Returns'!$A:$G,COLUMN(),FALSE)</f>
        <v>2.0936808528980886E-3</v>
      </c>
      <c r="H127" s="53">
        <f t="shared" si="1"/>
        <v>4.677446046899833E-2</v>
      </c>
      <c r="I127" s="50"/>
    </row>
    <row r="128" spans="1:9" x14ac:dyDescent="0.2">
      <c r="A128" s="43">
        <v>41453</v>
      </c>
      <c r="B128" s="53">
        <f>VLOOKUP($A128,'SAA applied to Index Returns'!$A:$G,COLUMN(),FALSE)</f>
        <v>-4.2645467475625216E-3</v>
      </c>
      <c r="C128" s="53">
        <f>VLOOKUP($A128,'SAA applied to Index Returns'!$A:$G,COLUMN(),FALSE)</f>
        <v>-4.9954299374253205E-3</v>
      </c>
      <c r="D128" s="53">
        <f>VLOOKUP($A128,'SAA applied to Index Returns'!$A:$G,COLUMN(),FALSE)</f>
        <v>-8.5651556193424953E-3</v>
      </c>
      <c r="E128" s="53">
        <f>VLOOKUP($A128,'SAA applied to Index Returns'!$A:$G,COLUMN(),FALSE)</f>
        <v>3.8366977996169831E-2</v>
      </c>
      <c r="F128" s="53">
        <f>VLOOKUP($A128,'SAA applied to Index Returns'!$A:$G,COLUMN(),FALSE)</f>
        <v>-2.9182096509606766E-3</v>
      </c>
      <c r="G128" s="53">
        <f>VLOOKUP($A128,'SAA applied to Index Returns'!$A:$G,COLUMN(),FALSE)</f>
        <v>-8.6717929188159393E-3</v>
      </c>
      <c r="H128" s="53">
        <f t="shared" si="1"/>
        <v>8.9518431220628764E-3</v>
      </c>
      <c r="I128" s="50"/>
    </row>
    <row r="129" spans="1:9" x14ac:dyDescent="0.2">
      <c r="A129" s="43">
        <v>41486</v>
      </c>
      <c r="B129" s="53">
        <f>VLOOKUP($A129,'SAA applied to Index Returns'!$A:$G,COLUMN(),FALSE)</f>
        <v>1.1364516999310511E-2</v>
      </c>
      <c r="C129" s="53">
        <f>VLOOKUP($A129,'SAA applied to Index Returns'!$A:$G,COLUMN(),FALSE)</f>
        <v>1.2284921369103018E-3</v>
      </c>
      <c r="D129" s="53">
        <f>VLOOKUP($A129,'SAA applied to Index Returns'!$A:$G,COLUMN(),FALSE)</f>
        <v>2.1063705149668398E-3</v>
      </c>
      <c r="E129" s="53">
        <f>VLOOKUP($A129,'SAA applied to Index Returns'!$A:$G,COLUMN(),FALSE)</f>
        <v>2.4418334395495175E-2</v>
      </c>
      <c r="F129" s="53">
        <f>VLOOKUP($A129,'SAA applied to Index Returns'!$A:$G,COLUMN(),FALSE)</f>
        <v>-6.923095240924694E-4</v>
      </c>
      <c r="G129" s="53">
        <f>VLOOKUP($A129,'SAA applied to Index Returns'!$A:$G,COLUMN(),FALSE)</f>
        <v>2.2722026944998379E-3</v>
      </c>
      <c r="H129" s="53">
        <f t="shared" si="1"/>
        <v>4.0697607217090197E-2</v>
      </c>
      <c r="I129" s="50"/>
    </row>
    <row r="130" spans="1:9" x14ac:dyDescent="0.2">
      <c r="A130" s="43">
        <v>41516</v>
      </c>
      <c r="B130" s="53">
        <f>VLOOKUP($A130,'SAA applied to Index Returns'!$A:$G,COLUMN(),FALSE)</f>
        <v>1.1635027005046663E-3</v>
      </c>
      <c r="C130" s="53">
        <f>VLOOKUP($A130,'SAA applied to Index Returns'!$A:$G,COLUMN(),FALSE)</f>
        <v>2.4894741914151686E-3</v>
      </c>
      <c r="D130" s="53">
        <f>VLOOKUP($A130,'SAA applied to Index Returns'!$A:$G,COLUMN(),FALSE)</f>
        <v>4.2684481870238437E-3</v>
      </c>
      <c r="E130" s="53">
        <f>VLOOKUP($A130,'SAA applied to Index Returns'!$A:$G,COLUMN(),FALSE)</f>
        <v>1.1942755555229882E-2</v>
      </c>
      <c r="F130" s="53">
        <f>VLOOKUP($A130,'SAA applied to Index Returns'!$A:$G,COLUMN(),FALSE)</f>
        <v>-5.2745944034688437E-4</v>
      </c>
      <c r="G130" s="53">
        <f>VLOOKUP($A130,'SAA applied to Index Returns'!$A:$G,COLUMN(),FALSE)</f>
        <v>-4.247403891056995E-3</v>
      </c>
      <c r="H130" s="53">
        <f t="shared" si="1"/>
        <v>1.5089317302769682E-2</v>
      </c>
      <c r="I130" s="50"/>
    </row>
    <row r="131" spans="1:9" x14ac:dyDescent="0.2">
      <c r="A131" s="43">
        <v>41547</v>
      </c>
      <c r="B131" s="53">
        <f>VLOOKUP($A131,'SAA applied to Index Returns'!$A:$G,COLUMN(),FALSE)</f>
        <v>4.2300588304026833E-3</v>
      </c>
      <c r="C131" s="53">
        <f>VLOOKUP($A131,'SAA applied to Index Returns'!$A:$G,COLUMN(),FALSE)</f>
        <v>3.0275266823982568E-3</v>
      </c>
      <c r="D131" s="53">
        <f>VLOOKUP($A131,'SAA applied to Index Returns'!$A:$G,COLUMN(),FALSE)</f>
        <v>5.1909920670047292E-3</v>
      </c>
      <c r="E131" s="53">
        <f>VLOOKUP($A131,'SAA applied to Index Returns'!$A:$G,COLUMN(),FALSE)</f>
        <v>5.2499854471734428E-3</v>
      </c>
      <c r="F131" s="53">
        <f>VLOOKUP($A131,'SAA applied to Index Returns'!$A:$G,COLUMN(),FALSE)</f>
        <v>-1.1192871900562421E-4</v>
      </c>
      <c r="G131" s="53">
        <f>VLOOKUP($A131,'SAA applied to Index Returns'!$A:$G,COLUMN(),FALSE)</f>
        <v>6.8631404787756242E-4</v>
      </c>
      <c r="H131" s="53">
        <f t="shared" si="1"/>
        <v>1.8272948355851054E-2</v>
      </c>
      <c r="I131" s="50"/>
    </row>
    <row r="132" spans="1:9" x14ac:dyDescent="0.2">
      <c r="A132" s="43">
        <v>41578</v>
      </c>
      <c r="B132" s="53">
        <f>VLOOKUP($A132,'SAA applied to Index Returns'!$A:$G,COLUMN(),FALSE)</f>
        <v>7.2320155474731706E-3</v>
      </c>
      <c r="C132" s="53">
        <f>VLOOKUP($A132,'SAA applied to Index Returns'!$A:$G,COLUMN(),FALSE)</f>
        <v>3.1713167113125926E-3</v>
      </c>
      <c r="D132" s="53">
        <f>VLOOKUP($A132,'SAA applied to Index Returns'!$A:$G,COLUMN(),FALSE)</f>
        <v>5.4375342044360097E-3</v>
      </c>
      <c r="E132" s="53">
        <f>VLOOKUP($A132,'SAA applied to Index Returns'!$A:$G,COLUMN(),FALSE)</f>
        <v>-1.3709792330309696E-2</v>
      </c>
      <c r="F132" s="53">
        <f>VLOOKUP($A132,'SAA applied to Index Returns'!$A:$G,COLUMN(),FALSE)</f>
        <v>1.7069847200393681E-3</v>
      </c>
      <c r="G132" s="53">
        <f>VLOOKUP($A132,'SAA applied to Index Returns'!$A:$G,COLUMN(),FALSE)</f>
        <v>4.2443824350124728E-3</v>
      </c>
      <c r="H132" s="53">
        <f t="shared" si="1"/>
        <v>8.0824412879639158E-3</v>
      </c>
      <c r="I132" s="50"/>
    </row>
    <row r="133" spans="1:9" x14ac:dyDescent="0.2">
      <c r="A133" s="43">
        <v>41607</v>
      </c>
      <c r="B133" s="53">
        <f>VLOOKUP($A133,'SAA applied to Index Returns'!$A:$G,COLUMN(),FALSE)</f>
        <v>1.0787672029103225E-2</v>
      </c>
      <c r="C133" s="53">
        <f>VLOOKUP($A133,'SAA applied to Index Returns'!$A:$G,COLUMN(),FALSE)</f>
        <v>1.0310563174368568E-3</v>
      </c>
      <c r="D133" s="53">
        <f>VLOOKUP($A133,'SAA applied to Index Returns'!$A:$G,COLUMN(),FALSE)</f>
        <v>1.7678473968758158E-3</v>
      </c>
      <c r="E133" s="53">
        <f>VLOOKUP($A133,'SAA applied to Index Returns'!$A:$G,COLUMN(),FALSE)</f>
        <v>7.7969877315372232E-3</v>
      </c>
      <c r="F133" s="53">
        <f>VLOOKUP($A133,'SAA applied to Index Returns'!$A:$G,COLUMN(),FALSE)</f>
        <v>1.3434710915177528E-4</v>
      </c>
      <c r="G133" s="53">
        <f>VLOOKUP($A133,'SAA applied to Index Returns'!$A:$G,COLUMN(),FALSE)</f>
        <v>-1.6414880320205336E-3</v>
      </c>
      <c r="H133" s="53">
        <f t="shared" si="1"/>
        <v>1.9876422552084362E-2</v>
      </c>
      <c r="I133" s="50"/>
    </row>
    <row r="134" spans="1:9" x14ac:dyDescent="0.2">
      <c r="A134" s="43">
        <v>41639</v>
      </c>
      <c r="B134" s="53">
        <f>VLOOKUP($A134,'SAA applied to Index Returns'!$A:$G,COLUMN(),FALSE)</f>
        <v>4.7767149380936354E-3</v>
      </c>
      <c r="C134" s="53">
        <f>VLOOKUP($A134,'SAA applied to Index Returns'!$A:$G,COLUMN(),FALSE)</f>
        <v>-5.4561326931469437E-4</v>
      </c>
      <c r="D134" s="53">
        <f>VLOOKUP($A134,'SAA applied to Index Returns'!$A:$G,COLUMN(),FALSE)</f>
        <v>-9.35507577565429E-4</v>
      </c>
      <c r="E134" s="53">
        <f>VLOOKUP($A134,'SAA applied to Index Returns'!$A:$G,COLUMN(),FALSE)</f>
        <v>1.3429373101776262E-2</v>
      </c>
      <c r="F134" s="53">
        <f>VLOOKUP($A134,'SAA applied to Index Returns'!$A:$G,COLUMN(),FALSE)</f>
        <v>1.8113175102066058E-4</v>
      </c>
      <c r="G134" s="53">
        <f>VLOOKUP($A134,'SAA applied to Index Returns'!$A:$G,COLUMN(),FALSE)</f>
        <v>-2.7307484529515268E-3</v>
      </c>
      <c r="H134" s="53">
        <f t="shared" si="1"/>
        <v>1.4175350491058907E-2</v>
      </c>
      <c r="I134" s="50"/>
    </row>
  </sheetData>
  <dataValidations count="1">
    <dataValidation type="list" allowBlank="1" showInputMessage="1" showErrorMessage="1" sqref="B4" xr:uid="{FA72DE99-C3CA-2C43-89FA-913B6CCADAB9}">
      <formula1>$J$3:$L$3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53f3b1a9-51f1-41b1-ab2b-6b3ab766cedb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67A1D472FC0499AC7E3EDDEA0BE45" ma:contentTypeVersion="24" ma:contentTypeDescription="Create a new document." ma:contentTypeScope="" ma:versionID="c4f95ee37b027e73b27444f8f87dd4bb">
  <xsd:schema xmlns:xsd="http://www.w3.org/2001/XMLSchema" xmlns:xs="http://www.w3.org/2001/XMLSchema" xmlns:p="http://schemas.microsoft.com/office/2006/metadata/properties" xmlns:ns2="d9dc9034-7580-41c9-a812-2b62a8df4258" xmlns:ns3="208516fb-bec9-4b51-af80-c22c81e4c800" xmlns:ns4="c9357dfc-5c33-4d4f-b1ba-9a3a96b5474b" targetNamespace="http://schemas.microsoft.com/office/2006/metadata/properties" ma:root="true" ma:fieldsID="3d50b2f024fa7908f10f6affb74441f5" ns2:_="" ns3:_="" ns4:_="">
    <xsd:import namespace="d9dc9034-7580-41c9-a812-2b62a8df4258"/>
    <xsd:import namespace="208516fb-bec9-4b51-af80-c22c81e4c800"/>
    <xsd:import namespace="c9357dfc-5c33-4d4f-b1ba-9a3a96b5474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Sequence" minOccurs="0"/>
                <xsd:element ref="ns3:ConceptCode" minOccurs="0"/>
                <xsd:element ref="ns3:ModuleNam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Password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9034-7580-41c9-a812-2b62a8df425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ce49362-bf96-4dc6-805a-c45b96e59ff6}" ma:internalName="TaxCatchAll" ma:showField="CatchAllData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ce49362-bf96-4dc6-805a-c45b96e59ff6}" ma:internalName="TaxCatchAllLabel" ma:readOnly="true" ma:showField="CatchAllDataLabel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516fb-bec9-4b51-af80-c22c81e4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Sequence" ma:index="17" nillable="true" ma:displayName="Concept No" ma:description="Logical order of display" ma:format="Dropdown" ma:internalName="Sequence">
      <xsd:simpleType>
        <xsd:restriction base="dms:Text">
          <xsd:maxLength value="255"/>
        </xsd:restriction>
      </xsd:simpleType>
    </xsd:element>
    <xsd:element name="ConceptCode" ma:index="18" nillable="true" ma:displayName="Concept Code" ma:format="Dropdown" ma:indexed="true" ma:internalName="ConceptCode">
      <xsd:simpleType>
        <xsd:restriction base="dms:Text">
          <xsd:maxLength value="255"/>
        </xsd:restriction>
      </xsd:simpleType>
    </xsd:element>
    <xsd:element name="ModuleName" ma:index="19" nillable="true" ma:displayName="Module Name" ma:format="Dropdown" ma:internalName="ModuleName">
      <xsd:simpleType>
        <xsd:restriction base="dms:Text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assword" ma:index="24" nillable="true" ma:displayName="Password" ma:format="Dropdown" ma:internalName="Password">
      <xsd:simpleType>
        <xsd:restriction base="dms:Text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53f3b1a9-51f1-41b1-ab2b-6b3ab766ce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3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57dfc-5c33-4d4f-b1ba-9a3a96b54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c9034-7580-41c9-a812-2b62a8df4258" xsi:nil="true"/>
    <Password xmlns="208516fb-bec9-4b51-af80-c22c81e4c800" xsi:nil="true"/>
    <ModuleName xmlns="208516fb-bec9-4b51-af80-c22c81e4c800" xsi:nil="true"/>
    <ConceptCode xmlns="208516fb-bec9-4b51-af80-c22c81e4c800" xsi:nil="true"/>
    <Sequence xmlns="208516fb-bec9-4b51-af80-c22c81e4c800" xsi:nil="true"/>
    <lcf76f155ced4ddcb4097134ff3c332f xmlns="208516fb-bec9-4b51-af80-c22c81e4c800">
      <Terms xmlns="http://schemas.microsoft.com/office/infopath/2007/PartnerControls"/>
    </lcf76f155ced4ddcb4097134ff3c332f>
    <Comment xmlns="208516fb-bec9-4b51-af80-c22c81e4c800" xsi:nil="true"/>
  </documentManagement>
</p:properties>
</file>

<file path=customXml/itemProps1.xml><?xml version="1.0" encoding="utf-8"?>
<ds:datastoreItem xmlns:ds="http://schemas.openxmlformats.org/officeDocument/2006/customXml" ds:itemID="{C714997D-24BC-4C78-A17D-CF1DFCB21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BC8211-CFCF-48D6-AF8C-FB819032F7E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46F42AC-60D6-414F-9D07-F02CF50C4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c9034-7580-41c9-a812-2b62a8df4258"/>
    <ds:schemaRef ds:uri="208516fb-bec9-4b51-af80-c22c81e4c800"/>
    <ds:schemaRef ds:uri="c9357dfc-5c33-4d4f-b1ba-9a3a96b5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DA2CB3-C8C9-4856-8693-2D7CD25DA7B3}">
  <ds:schemaRefs>
    <ds:schemaRef ds:uri="http://schemas.microsoft.com/office/2006/documentManagement/types"/>
    <ds:schemaRef ds:uri="http://purl.org/dc/dcmitype/"/>
    <ds:schemaRef ds:uri="c9357dfc-5c33-4d4f-b1ba-9a3a96b5474b"/>
    <ds:schemaRef ds:uri="http://schemas.microsoft.com/office/infopath/2007/PartnerControls"/>
    <ds:schemaRef ds:uri="http://schemas.microsoft.com/office/2006/metadata/properties"/>
    <ds:schemaRef ds:uri="http://purl.org/dc/terms/"/>
    <ds:schemaRef ds:uri="208516fb-bec9-4b51-af80-c22c81e4c800"/>
    <ds:schemaRef ds:uri="http://purl.org/dc/elements/1.1/"/>
    <ds:schemaRef ds:uri="http://schemas.openxmlformats.org/package/2006/metadata/core-properties"/>
    <ds:schemaRef ds:uri="d9dc9034-7580-41c9-a812-2b62a8df42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CME - AM1</vt:lpstr>
      <vt:lpstr>CME - AM2</vt:lpstr>
      <vt:lpstr>CME - AM</vt:lpstr>
      <vt:lpstr>SAA with CME</vt:lpstr>
      <vt:lpstr>Index Returns</vt:lpstr>
      <vt:lpstr>SAA applied to Index Returns</vt:lpstr>
      <vt:lpstr>Back Testing Index Returns</vt:lpstr>
      <vt:lpstr>Backtesting SAA</vt:lpstr>
    </vt:vector>
  </TitlesOfParts>
  <Manager/>
  <Company>Fitch Ratings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kharia</dc:creator>
  <cp:keywords/>
  <dc:description/>
  <cp:lastModifiedBy>Martial AGUESSI</cp:lastModifiedBy>
  <cp:revision/>
  <dcterms:created xsi:type="dcterms:W3CDTF">2023-09-06T06:56:18Z</dcterms:created>
  <dcterms:modified xsi:type="dcterms:W3CDTF">2025-04-02T01:04:02Z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0x010100A8167A1D472FC0499AC7E3EDDEA0BE45</vt:lpwstr>
  </property>
  <property fmtid="{D5CDD505-2E9C-101B-9397-08002B2CF9AE}" pid="3" name="MediaServiceImageTags">
    <vt:lpwstr/>
  </property>
</Properties>
</file>