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tchnoc.sharepoint.com/sites/FL-FLEXContent/Shared Documents/0. External Authors/CFA Institute/02. Returns/Returns - Step 6/Step 6 - Excel Files/"/>
    </mc:Choice>
  </mc:AlternateContent>
  <xr:revisionPtr revIDLastSave="97" documentId="13_ncr:1_{EB275008-7AEC-4065-9ED9-A2E7CFB64827}" xr6:coauthVersionLast="47" xr6:coauthVersionMax="47" xr10:uidLastSave="{A314EE88-C62B-4381-B9D3-2C01520AC5DE}"/>
  <bookViews>
    <workbookView xWindow="15890" yWindow="-110" windowWidth="19420" windowHeight="11620" tabRatio="836" activeTab="4" xr2:uid="{697ABBC8-1090-414E-A2D1-F8BFC6A06E38}"/>
  </bookViews>
  <sheets>
    <sheet name="SAA with CME" sheetId="1" r:id="rId1"/>
    <sheet name="Asset Allocation Changes" sheetId="5" r:id="rId2"/>
    <sheet name="Index Returns" sheetId="2" r:id="rId3"/>
    <sheet name="Yearly Average Index Returns" sheetId="6" r:id="rId4"/>
    <sheet name="SAAPortfolioPerformance" sheetId="3" r:id="rId5"/>
    <sheet name="Asset Performance Analysis" sheetId="4" r:id="rId6"/>
    <sheet name="Index Performance Analysis" sheetId="9" r:id="rId7"/>
  </sheets>
  <definedNames>
    <definedName name="_xlchart.v1.0" hidden="1">SAAPortfolioPerformance!$H$24:$H$59</definedName>
    <definedName name="solver_adj" localSheetId="0" hidden="1">'SAA with CME'!$C$17:$H$17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ng" localSheetId="4" hidden="1">1</definedName>
    <definedName name="solver_est" localSheetId="0" hidden="1">1</definedName>
    <definedName name="solver_itr" localSheetId="0" hidden="1">2147483647</definedName>
    <definedName name="solver_lhs1" localSheetId="0" hidden="1">'SAA with CME'!$C$17:$H$17</definedName>
    <definedName name="solver_lhs2" localSheetId="0" hidden="1">'SAA with CME'!$I$17</definedName>
    <definedName name="solver_lhs3" localSheetId="0" hidden="1">'SAA with CME'!$I$20</definedName>
    <definedName name="solver_lhs4" localSheetId="0" hidden="1">'SAA with CME'!#REF!</definedName>
    <definedName name="solver_lhs5" localSheetId="0" hidden="1">'SAA with CME'!#REF!</definedName>
    <definedName name="solver_lhs6" localSheetId="0" hidden="1">'SAA with CME'!#REF!</definedName>
    <definedName name="solver_lhs7" localSheetId="0" hidden="1">'SAA with CME'!#REF!</definedName>
    <definedName name="solver_lhs8" localSheetId="0" hidden="1">'SAA with CME'!#REF!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4" hidden="1">1</definedName>
    <definedName name="solver_nod" localSheetId="0" hidden="1">2147483647</definedName>
    <definedName name="solver_num" localSheetId="0" hidden="1">3</definedName>
    <definedName name="solver_num" localSheetId="4" hidden="1">0</definedName>
    <definedName name="solver_nwt" localSheetId="0" hidden="1">1</definedName>
    <definedName name="solver_opt" localSheetId="0" hidden="1">'SAA with CME'!$I$18</definedName>
    <definedName name="solver_opt" localSheetId="4" hidden="1">SAAPortfolioPerformance!$C$3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'SAA with CME'!$K$17</definedName>
    <definedName name="solver_rhs2" localSheetId="0" hidden="1">1</definedName>
    <definedName name="solver_rhs3" localSheetId="0" hidden="1">'SAA with CME'!$K$20</definedName>
    <definedName name="solver_rhs4" localSheetId="0" hidden="1">'SAA with CME'!#REF!</definedName>
    <definedName name="solver_rhs5" localSheetId="0" hidden="1">'SAA with CME'!#REF!</definedName>
    <definedName name="solver_rhs6" localSheetId="0" hidden="1">'SAA with CME'!#REF!</definedName>
    <definedName name="solver_rhs7" localSheetId="0" hidden="1">'SAA with CME'!#REF!</definedName>
    <definedName name="solver_rhs8" localSheetId="0" hidden="1">'SAA with CME'!#REF!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4" hidden="1">1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N5" i="4" l="1"/>
  <c r="M5" i="4"/>
  <c r="L5" i="4"/>
  <c r="K5" i="4"/>
  <c r="J5" i="4"/>
  <c r="I5" i="4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N3" i="4"/>
  <c r="M3" i="4"/>
  <c r="L3" i="4"/>
  <c r="K3" i="4"/>
  <c r="K11" i="4" s="1"/>
  <c r="J3" i="4"/>
  <c r="I3" i="4"/>
  <c r="M11" i="4"/>
  <c r="G5" i="4"/>
  <c r="F5" i="4"/>
  <c r="E5" i="4"/>
  <c r="D5" i="4"/>
  <c r="C5" i="4"/>
  <c r="B5" i="4"/>
  <c r="G4" i="4"/>
  <c r="G4" i="4" a="1"/>
  <c r="F4" i="4" a="1"/>
  <c r="F4" i="4" s="1"/>
  <c r="E4" i="4" a="1"/>
  <c r="E4" i="4" s="1"/>
  <c r="D4" i="4" a="1"/>
  <c r="D4" i="4" s="1"/>
  <c r="C4" i="4"/>
  <c r="C4" i="4" a="1"/>
  <c r="B4" i="4" a="1"/>
  <c r="B4" i="4" s="1"/>
  <c r="G3" i="4"/>
  <c r="F3" i="4"/>
  <c r="E3" i="4"/>
  <c r="D3" i="4"/>
  <c r="C3" i="4"/>
  <c r="C3" i="9"/>
  <c r="D3" i="9"/>
  <c r="E3" i="9"/>
  <c r="F3" i="9"/>
  <c r="G3" i="9"/>
  <c r="C4" i="9" a="1"/>
  <c r="C4" i="9" s="1"/>
  <c r="D4" i="9" a="1"/>
  <c r="D4" i="9"/>
  <c r="E4" i="9" a="1"/>
  <c r="E4" i="9" s="1"/>
  <c r="F4" i="9" a="1"/>
  <c r="F4" i="9" s="1"/>
  <c r="G4" i="9" a="1"/>
  <c r="G4" i="9" s="1"/>
  <c r="C5" i="9"/>
  <c r="D5" i="9"/>
  <c r="E5" i="9"/>
  <c r="F5" i="9"/>
  <c r="G5" i="9"/>
  <c r="B5" i="9"/>
  <c r="B4" i="9" a="1"/>
  <c r="B4" i="9" s="1"/>
  <c r="B3" i="9"/>
  <c r="J3" i="9"/>
  <c r="K3" i="9"/>
  <c r="L3" i="9"/>
  <c r="M3" i="9"/>
  <c r="N3" i="9"/>
  <c r="N7" i="9" s="1"/>
  <c r="J4" i="9" a="1"/>
  <c r="J4" i="9"/>
  <c r="K4" i="9" a="1"/>
  <c r="K4" i="9" s="1"/>
  <c r="L4" i="9" a="1"/>
  <c r="L4" i="9" s="1"/>
  <c r="M4" i="9" a="1"/>
  <c r="M4" i="9"/>
  <c r="N4" i="9" a="1"/>
  <c r="N4" i="9"/>
  <c r="J5" i="9"/>
  <c r="J7" i="9" s="1"/>
  <c r="K5" i="9"/>
  <c r="L5" i="9"/>
  <c r="M5" i="9"/>
  <c r="N5" i="9"/>
  <c r="K7" i="9"/>
  <c r="L7" i="9"/>
  <c r="M7" i="9"/>
  <c r="I5" i="9"/>
  <c r="I4" i="9" a="1"/>
  <c r="I4" i="9" s="1"/>
  <c r="I3" i="9"/>
  <c r="G7" i="9"/>
  <c r="K53" i="9"/>
  <c r="H53" i="9"/>
  <c r="M52" i="9"/>
  <c r="L52" i="9"/>
  <c r="I52" i="9"/>
  <c r="L51" i="9"/>
  <c r="K51" i="9"/>
  <c r="J51" i="9"/>
  <c r="M50" i="9"/>
  <c r="J50" i="9"/>
  <c r="I50" i="9"/>
  <c r="H50" i="9"/>
  <c r="K49" i="9"/>
  <c r="H49" i="9"/>
  <c r="M48" i="9"/>
  <c r="L48" i="9"/>
  <c r="I48" i="9"/>
  <c r="L47" i="9"/>
  <c r="K47" i="9"/>
  <c r="J47" i="9"/>
  <c r="M46" i="9"/>
  <c r="J46" i="9"/>
  <c r="I46" i="9"/>
  <c r="H46" i="9"/>
  <c r="K45" i="9"/>
  <c r="H45" i="9"/>
  <c r="M44" i="9"/>
  <c r="L44" i="9"/>
  <c r="I44" i="9"/>
  <c r="L43" i="9"/>
  <c r="K43" i="9"/>
  <c r="J43" i="9"/>
  <c r="M42" i="9"/>
  <c r="J42" i="9"/>
  <c r="I42" i="9"/>
  <c r="H42" i="9"/>
  <c r="K41" i="9"/>
  <c r="H41" i="9"/>
  <c r="M40" i="9"/>
  <c r="L40" i="9"/>
  <c r="I40" i="9"/>
  <c r="L39" i="9"/>
  <c r="K39" i="9"/>
  <c r="J39" i="9"/>
  <c r="M38" i="9"/>
  <c r="J38" i="9"/>
  <c r="I38" i="9"/>
  <c r="H38" i="9"/>
  <c r="K37" i="9"/>
  <c r="H37" i="9"/>
  <c r="M36" i="9"/>
  <c r="L36" i="9"/>
  <c r="I36" i="9"/>
  <c r="L35" i="9"/>
  <c r="K35" i="9"/>
  <c r="J35" i="9"/>
  <c r="M34" i="9"/>
  <c r="J34" i="9"/>
  <c r="I34" i="9"/>
  <c r="H34" i="9"/>
  <c r="K33" i="9"/>
  <c r="H33" i="9"/>
  <c r="M32" i="9"/>
  <c r="L32" i="9"/>
  <c r="I32" i="9"/>
  <c r="L31" i="9"/>
  <c r="K31" i="9"/>
  <c r="J31" i="9"/>
  <c r="M30" i="9"/>
  <c r="J30" i="9"/>
  <c r="I30" i="9"/>
  <c r="H30" i="9"/>
  <c r="K29" i="9"/>
  <c r="H29" i="9"/>
  <c r="M28" i="9"/>
  <c r="L28" i="9"/>
  <c r="I28" i="9"/>
  <c r="L27" i="9"/>
  <c r="K27" i="9"/>
  <c r="J27" i="9"/>
  <c r="M26" i="9"/>
  <c r="J26" i="9"/>
  <c r="I26" i="9"/>
  <c r="H26" i="9"/>
  <c r="K25" i="9"/>
  <c r="H25" i="9"/>
  <c r="M24" i="9"/>
  <c r="L24" i="9"/>
  <c r="I24" i="9"/>
  <c r="L23" i="9"/>
  <c r="K23" i="9"/>
  <c r="J23" i="9"/>
  <c r="M22" i="9"/>
  <c r="J22" i="9"/>
  <c r="I22" i="9"/>
  <c r="H22" i="9"/>
  <c r="K21" i="9"/>
  <c r="H21" i="9"/>
  <c r="M20" i="9"/>
  <c r="L20" i="9"/>
  <c r="I20" i="9"/>
  <c r="L19" i="9"/>
  <c r="K19" i="9"/>
  <c r="J19" i="9"/>
  <c r="M18" i="9"/>
  <c r="J18" i="9"/>
  <c r="I18" i="9"/>
  <c r="H18" i="9"/>
  <c r="N9" i="9"/>
  <c r="M9" i="9"/>
  <c r="L9" i="9"/>
  <c r="K9" i="9"/>
  <c r="J9" i="9"/>
  <c r="I9" i="9"/>
  <c r="G9" i="9"/>
  <c r="F9" i="9"/>
  <c r="E9" i="9"/>
  <c r="D9" i="9"/>
  <c r="C9" i="9"/>
  <c r="B9" i="9"/>
  <c r="M53" i="9" s="1"/>
  <c r="F7" i="9"/>
  <c r="N10" i="4"/>
  <c r="M10" i="4"/>
  <c r="L10" i="4"/>
  <c r="L11" i="4" s="1"/>
  <c r="K10" i="4"/>
  <c r="J10" i="4"/>
  <c r="I10" i="4"/>
  <c r="N9" i="4"/>
  <c r="M9" i="4"/>
  <c r="L9" i="4"/>
  <c r="K9" i="4"/>
  <c r="J9" i="4"/>
  <c r="I9" i="4"/>
  <c r="J11" i="4"/>
  <c r="G4" i="6"/>
  <c r="F4" i="6"/>
  <c r="E4" i="6"/>
  <c r="D4" i="6"/>
  <c r="C4" i="6"/>
  <c r="G3" i="6"/>
  <c r="F3" i="6"/>
  <c r="E3" i="6"/>
  <c r="D3" i="6"/>
  <c r="C3" i="6"/>
  <c r="G2" i="6"/>
  <c r="F2" i="6"/>
  <c r="E2" i="6"/>
  <c r="D2" i="6"/>
  <c r="C2" i="6"/>
  <c r="B4" i="6"/>
  <c r="B3" i="6"/>
  <c r="B2" i="6"/>
  <c r="D19" i="3"/>
  <c r="E14" i="3" a="1"/>
  <c r="E14" i="3" s="1"/>
  <c r="D14" i="3" a="1"/>
  <c r="D14" i="3" s="1"/>
  <c r="E10" i="3"/>
  <c r="D10" i="3"/>
  <c r="E5" i="3"/>
  <c r="D5" i="3"/>
  <c r="E4" i="3" a="1"/>
  <c r="E4" i="3" s="1"/>
  <c r="D4" i="3" a="1"/>
  <c r="D4" i="3" s="1"/>
  <c r="E3" i="3"/>
  <c r="D3" i="3"/>
  <c r="E15" i="3" a="1"/>
  <c r="E15" i="3" s="1"/>
  <c r="D15" i="3" a="1"/>
  <c r="D15" i="3" s="1"/>
  <c r="D17" i="3" s="1"/>
  <c r="D9" i="3"/>
  <c r="Q24" i="3"/>
  <c r="G9" i="4"/>
  <c r="F9" i="4"/>
  <c r="E9" i="4"/>
  <c r="D9" i="4"/>
  <c r="C9" i="4"/>
  <c r="B9" i="4"/>
  <c r="I51" i="4" s="1"/>
  <c r="G59" i="3"/>
  <c r="F59" i="3"/>
  <c r="E59" i="3"/>
  <c r="D59" i="3"/>
  <c r="C59" i="3"/>
  <c r="B59" i="3"/>
  <c r="G58" i="3"/>
  <c r="F58" i="3"/>
  <c r="E58" i="3"/>
  <c r="D58" i="3"/>
  <c r="C58" i="3"/>
  <c r="B58" i="3"/>
  <c r="G57" i="3"/>
  <c r="F57" i="3"/>
  <c r="E57" i="3"/>
  <c r="D57" i="3"/>
  <c r="C57" i="3"/>
  <c r="B57" i="3"/>
  <c r="G56" i="3"/>
  <c r="F56" i="3"/>
  <c r="E56" i="3"/>
  <c r="D56" i="3"/>
  <c r="C56" i="3"/>
  <c r="B56" i="3"/>
  <c r="G55" i="3"/>
  <c r="F55" i="3"/>
  <c r="E55" i="3"/>
  <c r="D55" i="3"/>
  <c r="C55" i="3"/>
  <c r="B55" i="3"/>
  <c r="G54" i="3"/>
  <c r="F54" i="3"/>
  <c r="E54" i="3"/>
  <c r="D54" i="3"/>
  <c r="C54" i="3"/>
  <c r="B54" i="3"/>
  <c r="G53" i="3"/>
  <c r="F53" i="3"/>
  <c r="E53" i="3"/>
  <c r="D53" i="3"/>
  <c r="C53" i="3"/>
  <c r="B53" i="3"/>
  <c r="G52" i="3"/>
  <c r="F52" i="3"/>
  <c r="E52" i="3"/>
  <c r="D52" i="3"/>
  <c r="C52" i="3"/>
  <c r="B52" i="3"/>
  <c r="G51" i="3"/>
  <c r="F51" i="3"/>
  <c r="E51" i="3"/>
  <c r="D51" i="3"/>
  <c r="C51" i="3"/>
  <c r="B51" i="3"/>
  <c r="G50" i="3"/>
  <c r="F50" i="3"/>
  <c r="E50" i="3"/>
  <c r="D50" i="3"/>
  <c r="C50" i="3"/>
  <c r="B50" i="3"/>
  <c r="G49" i="3"/>
  <c r="F49" i="3"/>
  <c r="E49" i="3"/>
  <c r="D49" i="3"/>
  <c r="C49" i="3"/>
  <c r="B49" i="3"/>
  <c r="G48" i="3"/>
  <c r="F48" i="3"/>
  <c r="E48" i="3"/>
  <c r="D48" i="3"/>
  <c r="C48" i="3"/>
  <c r="B48" i="3"/>
  <c r="I7" i="9" l="1"/>
  <c r="D7" i="9"/>
  <c r="B7" i="9"/>
  <c r="E7" i="9"/>
  <c r="K18" i="9"/>
  <c r="M19" i="9"/>
  <c r="I21" i="9"/>
  <c r="K22" i="9"/>
  <c r="M23" i="9"/>
  <c r="I25" i="9"/>
  <c r="K26" i="9"/>
  <c r="M27" i="9"/>
  <c r="I29" i="9"/>
  <c r="K30" i="9"/>
  <c r="M31" i="9"/>
  <c r="I33" i="9"/>
  <c r="K34" i="9"/>
  <c r="M35" i="9"/>
  <c r="I37" i="9"/>
  <c r="K38" i="9"/>
  <c r="M39" i="9"/>
  <c r="I41" i="9"/>
  <c r="K42" i="9"/>
  <c r="M43" i="9"/>
  <c r="I45" i="9"/>
  <c r="K46" i="9"/>
  <c r="M47" i="9"/>
  <c r="I49" i="9"/>
  <c r="K50" i="9"/>
  <c r="M51" i="9"/>
  <c r="I53" i="9"/>
  <c r="L18" i="9"/>
  <c r="H20" i="9"/>
  <c r="J21" i="9"/>
  <c r="L22" i="9"/>
  <c r="H24" i="9"/>
  <c r="J25" i="9"/>
  <c r="L26" i="9"/>
  <c r="H28" i="9"/>
  <c r="J29" i="9"/>
  <c r="L30" i="9"/>
  <c r="H32" i="9"/>
  <c r="J33" i="9"/>
  <c r="L34" i="9"/>
  <c r="H36" i="9"/>
  <c r="J37" i="9"/>
  <c r="L38" i="9"/>
  <c r="H40" i="9"/>
  <c r="J41" i="9"/>
  <c r="L42" i="9"/>
  <c r="H44" i="9"/>
  <c r="J45" i="9"/>
  <c r="L46" i="9"/>
  <c r="H48" i="9"/>
  <c r="J49" i="9"/>
  <c r="L50" i="9"/>
  <c r="H52" i="9"/>
  <c r="J53" i="9"/>
  <c r="C7" i="9"/>
  <c r="H19" i="9"/>
  <c r="J20" i="9"/>
  <c r="L21" i="9"/>
  <c r="H23" i="9"/>
  <c r="J24" i="9"/>
  <c r="L25" i="9"/>
  <c r="H27" i="9"/>
  <c r="J28" i="9"/>
  <c r="L29" i="9"/>
  <c r="H31" i="9"/>
  <c r="J32" i="9"/>
  <c r="L33" i="9"/>
  <c r="H35" i="9"/>
  <c r="J36" i="9"/>
  <c r="L37" i="9"/>
  <c r="H39" i="9"/>
  <c r="J40" i="9"/>
  <c r="L41" i="9"/>
  <c r="H43" i="9"/>
  <c r="I10" i="9" s="1"/>
  <c r="I11" i="9" s="1"/>
  <c r="J44" i="9"/>
  <c r="L45" i="9"/>
  <c r="H47" i="9"/>
  <c r="J48" i="9"/>
  <c r="L49" i="9"/>
  <c r="H51" i="9"/>
  <c r="J52" i="9"/>
  <c r="L53" i="9"/>
  <c r="I19" i="9"/>
  <c r="K20" i="9"/>
  <c r="M21" i="9"/>
  <c r="I23" i="9"/>
  <c r="K24" i="9"/>
  <c r="M25" i="9"/>
  <c r="I27" i="9"/>
  <c r="K28" i="9"/>
  <c r="M29" i="9"/>
  <c r="I31" i="9"/>
  <c r="K32" i="9"/>
  <c r="M33" i="9"/>
  <c r="I35" i="9"/>
  <c r="K36" i="9"/>
  <c r="M37" i="9"/>
  <c r="I39" i="9"/>
  <c r="K40" i="9"/>
  <c r="M41" i="9"/>
  <c r="I43" i="9"/>
  <c r="K44" i="9"/>
  <c r="M45" i="9"/>
  <c r="I47" i="9"/>
  <c r="K48" i="9"/>
  <c r="M49" i="9"/>
  <c r="I51" i="9"/>
  <c r="K52" i="9"/>
  <c r="L49" i="4"/>
  <c r="M52" i="4"/>
  <c r="H37" i="4"/>
  <c r="I24" i="4"/>
  <c r="N11" i="4"/>
  <c r="H21" i="4"/>
  <c r="J27" i="4"/>
  <c r="M36" i="4"/>
  <c r="I11" i="4"/>
  <c r="I7" i="4"/>
  <c r="J7" i="4"/>
  <c r="K7" i="4"/>
  <c r="L7" i="4"/>
  <c r="M7" i="4"/>
  <c r="N7" i="4"/>
  <c r="K30" i="4"/>
  <c r="L33" i="4"/>
  <c r="I40" i="4"/>
  <c r="H53" i="4"/>
  <c r="J43" i="4"/>
  <c r="M20" i="4"/>
  <c r="K46" i="4"/>
  <c r="D16" i="3"/>
  <c r="D18" i="3" s="1"/>
  <c r="E11" i="3"/>
  <c r="D7" i="3"/>
  <c r="D11" i="3"/>
  <c r="E7" i="3"/>
  <c r="H20" i="4"/>
  <c r="H36" i="4"/>
  <c r="H52" i="4"/>
  <c r="L20" i="4"/>
  <c r="M23" i="4"/>
  <c r="I27" i="4"/>
  <c r="J30" i="4"/>
  <c r="K33" i="4"/>
  <c r="L36" i="4"/>
  <c r="M39" i="4"/>
  <c r="I43" i="4"/>
  <c r="J46" i="4"/>
  <c r="K49" i="4"/>
  <c r="L52" i="4"/>
  <c r="H22" i="4"/>
  <c r="H38" i="4"/>
  <c r="I21" i="4"/>
  <c r="J24" i="4"/>
  <c r="K27" i="4"/>
  <c r="L30" i="4"/>
  <c r="M33" i="4"/>
  <c r="I37" i="4"/>
  <c r="J40" i="4"/>
  <c r="K43" i="4"/>
  <c r="L46" i="4"/>
  <c r="M49" i="4"/>
  <c r="I53" i="4"/>
  <c r="M18" i="4"/>
  <c r="J25" i="4"/>
  <c r="K28" i="4"/>
  <c r="L31" i="4"/>
  <c r="I38" i="4"/>
  <c r="J41" i="4"/>
  <c r="K44" i="4"/>
  <c r="L47" i="4"/>
  <c r="M50" i="4"/>
  <c r="H27" i="4"/>
  <c r="M34" i="4"/>
  <c r="H28" i="4"/>
  <c r="H44" i="4"/>
  <c r="I19" i="4"/>
  <c r="J22" i="4"/>
  <c r="K25" i="4"/>
  <c r="L28" i="4"/>
  <c r="M31" i="4"/>
  <c r="I35" i="4"/>
  <c r="J38" i="4"/>
  <c r="K41" i="4"/>
  <c r="L44" i="4"/>
  <c r="M47" i="4"/>
  <c r="M53" i="4"/>
  <c r="J52" i="4"/>
  <c r="L50" i="4"/>
  <c r="I49" i="4"/>
  <c r="K47" i="4"/>
  <c r="M45" i="4"/>
  <c r="J44" i="4"/>
  <c r="L42" i="4"/>
  <c r="I41" i="4"/>
  <c r="K39" i="4"/>
  <c r="M37" i="4"/>
  <c r="J36" i="4"/>
  <c r="L34" i="4"/>
  <c r="I33" i="4"/>
  <c r="K31" i="4"/>
  <c r="M29" i="4"/>
  <c r="J28" i="4"/>
  <c r="L26" i="4"/>
  <c r="I25" i="4"/>
  <c r="K23" i="4"/>
  <c r="M21" i="4"/>
  <c r="J20" i="4"/>
  <c r="L18" i="4"/>
  <c r="H50" i="4"/>
  <c r="H42" i="4"/>
  <c r="H34" i="4"/>
  <c r="H26" i="4"/>
  <c r="H18" i="4"/>
  <c r="K50" i="4"/>
  <c r="L45" i="4"/>
  <c r="I44" i="4"/>
  <c r="M40" i="4"/>
  <c r="J39" i="4"/>
  <c r="I36" i="4"/>
  <c r="K34" i="4"/>
  <c r="M32" i="4"/>
  <c r="L29" i="4"/>
  <c r="I28" i="4"/>
  <c r="K26" i="4"/>
  <c r="M24" i="4"/>
  <c r="J23" i="4"/>
  <c r="I20" i="4"/>
  <c r="K18" i="4"/>
  <c r="H49" i="4"/>
  <c r="H41" i="4"/>
  <c r="H33" i="4"/>
  <c r="H25" i="4"/>
  <c r="K53" i="4"/>
  <c r="M51" i="4"/>
  <c r="L48" i="4"/>
  <c r="I47" i="4"/>
  <c r="K45" i="4"/>
  <c r="M43" i="4"/>
  <c r="J42" i="4"/>
  <c r="L40" i="4"/>
  <c r="I39" i="4"/>
  <c r="M35" i="4"/>
  <c r="J34" i="4"/>
  <c r="L32" i="4"/>
  <c r="K29" i="4"/>
  <c r="J26" i="4"/>
  <c r="L24" i="4"/>
  <c r="K21" i="4"/>
  <c r="J18" i="4"/>
  <c r="H48" i="4"/>
  <c r="H32" i="4"/>
  <c r="H24" i="4"/>
  <c r="J53" i="4"/>
  <c r="I50" i="4"/>
  <c r="M46" i="4"/>
  <c r="J45" i="4"/>
  <c r="I42" i="4"/>
  <c r="M38" i="4"/>
  <c r="L35" i="4"/>
  <c r="I34" i="4"/>
  <c r="M30" i="4"/>
  <c r="L27" i="4"/>
  <c r="I26" i="4"/>
  <c r="M22" i="4"/>
  <c r="L19" i="4"/>
  <c r="H47" i="4"/>
  <c r="H39" i="4"/>
  <c r="H23" i="4"/>
  <c r="L53" i="4"/>
  <c r="I52" i="4"/>
  <c r="M48" i="4"/>
  <c r="J47" i="4"/>
  <c r="K42" i="4"/>
  <c r="L37" i="4"/>
  <c r="J31" i="4"/>
  <c r="L21" i="4"/>
  <c r="J50" i="4"/>
  <c r="K37" i="4"/>
  <c r="I31" i="4"/>
  <c r="M27" i="4"/>
  <c r="I23" i="4"/>
  <c r="M19" i="4"/>
  <c r="H40" i="4"/>
  <c r="L51" i="4"/>
  <c r="K48" i="4"/>
  <c r="L43" i="4"/>
  <c r="K40" i="4"/>
  <c r="J37" i="4"/>
  <c r="K32" i="4"/>
  <c r="J29" i="4"/>
  <c r="K24" i="4"/>
  <c r="J21" i="4"/>
  <c r="I18" i="4"/>
  <c r="H31" i="4"/>
  <c r="H29" i="4"/>
  <c r="H45" i="4"/>
  <c r="J19" i="4"/>
  <c r="K22" i="4"/>
  <c r="L25" i="4"/>
  <c r="M28" i="4"/>
  <c r="I32" i="4"/>
  <c r="J35" i="4"/>
  <c r="K38" i="4"/>
  <c r="L41" i="4"/>
  <c r="M44" i="4"/>
  <c r="I48" i="4"/>
  <c r="J51" i="4"/>
  <c r="H43" i="4"/>
  <c r="H30" i="4"/>
  <c r="H46" i="4"/>
  <c r="K19" i="4"/>
  <c r="L22" i="4"/>
  <c r="M25" i="4"/>
  <c r="I29" i="4"/>
  <c r="J32" i="4"/>
  <c r="K35" i="4"/>
  <c r="L38" i="4"/>
  <c r="M41" i="4"/>
  <c r="I45" i="4"/>
  <c r="J48" i="4"/>
  <c r="K51" i="4"/>
  <c r="I22" i="4"/>
  <c r="H19" i="4"/>
  <c r="H35" i="4"/>
  <c r="H51" i="4"/>
  <c r="K20" i="4"/>
  <c r="L23" i="4"/>
  <c r="M26" i="4"/>
  <c r="I30" i="4"/>
  <c r="J33" i="4"/>
  <c r="K36" i="4"/>
  <c r="L39" i="4"/>
  <c r="M42" i="4"/>
  <c r="I46" i="4"/>
  <c r="J49" i="4"/>
  <c r="K52" i="4"/>
  <c r="Q25" i="3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C4" i="3" a="1"/>
  <c r="C4" i="3" s="1"/>
  <c r="C5" i="3"/>
  <c r="C3" i="3"/>
  <c r="C15" i="3" a="1"/>
  <c r="C15" i="3" s="1"/>
  <c r="C14" i="3" a="1"/>
  <c r="C14" i="3" s="1"/>
  <c r="D10" i="9" l="1"/>
  <c r="D11" i="9" s="1"/>
  <c r="J10" i="9"/>
  <c r="J11" i="9" s="1"/>
  <c r="N10" i="9"/>
  <c r="N11" i="9" s="1"/>
  <c r="B10" i="9"/>
  <c r="B11" i="9" s="1"/>
  <c r="M10" i="9"/>
  <c r="M11" i="9" s="1"/>
  <c r="G10" i="9"/>
  <c r="G11" i="9" s="1"/>
  <c r="E10" i="9"/>
  <c r="E11" i="9" s="1"/>
  <c r="L10" i="9"/>
  <c r="L11" i="9" s="1"/>
  <c r="C10" i="9"/>
  <c r="C11" i="9" s="1"/>
  <c r="K10" i="9"/>
  <c r="K11" i="9" s="1"/>
  <c r="F10" i="9"/>
  <c r="F11" i="9" s="1"/>
  <c r="E10" i="4"/>
  <c r="G10" i="4"/>
  <c r="D10" i="4"/>
  <c r="F10" i="4"/>
  <c r="C10" i="4"/>
  <c r="B10" i="4"/>
  <c r="C7" i="3"/>
  <c r="B25" i="3"/>
  <c r="C25" i="3"/>
  <c r="D25" i="3"/>
  <c r="E25" i="3"/>
  <c r="F25" i="3"/>
  <c r="G25" i="3"/>
  <c r="B26" i="3"/>
  <c r="C26" i="3"/>
  <c r="D26" i="3"/>
  <c r="E26" i="3"/>
  <c r="F26" i="3"/>
  <c r="G26" i="3"/>
  <c r="B27" i="3"/>
  <c r="C27" i="3"/>
  <c r="D27" i="3"/>
  <c r="E27" i="3"/>
  <c r="F27" i="3"/>
  <c r="G27" i="3"/>
  <c r="B28" i="3"/>
  <c r="C28" i="3"/>
  <c r="D28" i="3"/>
  <c r="E28" i="3"/>
  <c r="F28" i="3"/>
  <c r="G28" i="3"/>
  <c r="B29" i="3"/>
  <c r="C29" i="3"/>
  <c r="D29" i="3"/>
  <c r="E29" i="3"/>
  <c r="F29" i="3"/>
  <c r="G29" i="3"/>
  <c r="B30" i="3"/>
  <c r="C30" i="3"/>
  <c r="D30" i="3"/>
  <c r="E30" i="3"/>
  <c r="F30" i="3"/>
  <c r="G30" i="3"/>
  <c r="B31" i="3"/>
  <c r="C31" i="3"/>
  <c r="D31" i="3"/>
  <c r="E31" i="3"/>
  <c r="F31" i="3"/>
  <c r="G31" i="3"/>
  <c r="B32" i="3"/>
  <c r="C32" i="3"/>
  <c r="D32" i="3"/>
  <c r="E32" i="3"/>
  <c r="F32" i="3"/>
  <c r="G32" i="3"/>
  <c r="B33" i="3"/>
  <c r="C33" i="3"/>
  <c r="D33" i="3"/>
  <c r="E33" i="3"/>
  <c r="F33" i="3"/>
  <c r="G33" i="3"/>
  <c r="B34" i="3"/>
  <c r="C34" i="3"/>
  <c r="D34" i="3"/>
  <c r="E34" i="3"/>
  <c r="F34" i="3"/>
  <c r="G34" i="3"/>
  <c r="B35" i="3"/>
  <c r="C35" i="3"/>
  <c r="D35" i="3"/>
  <c r="E35" i="3"/>
  <c r="F35" i="3"/>
  <c r="G35" i="3"/>
  <c r="B36" i="3"/>
  <c r="C36" i="3"/>
  <c r="D36" i="3"/>
  <c r="E36" i="3"/>
  <c r="F36" i="3"/>
  <c r="G36" i="3"/>
  <c r="B37" i="3"/>
  <c r="C37" i="3"/>
  <c r="D37" i="3"/>
  <c r="E37" i="3"/>
  <c r="F37" i="3"/>
  <c r="G37" i="3"/>
  <c r="B38" i="3"/>
  <c r="C38" i="3"/>
  <c r="D38" i="3"/>
  <c r="E38" i="3"/>
  <c r="F38" i="3"/>
  <c r="G38" i="3"/>
  <c r="B39" i="3"/>
  <c r="C39" i="3"/>
  <c r="D39" i="3"/>
  <c r="E39" i="3"/>
  <c r="F39" i="3"/>
  <c r="G39" i="3"/>
  <c r="B40" i="3"/>
  <c r="C40" i="3"/>
  <c r="D40" i="3"/>
  <c r="E40" i="3"/>
  <c r="F40" i="3"/>
  <c r="G40" i="3"/>
  <c r="B41" i="3"/>
  <c r="C41" i="3"/>
  <c r="D41" i="3"/>
  <c r="E41" i="3"/>
  <c r="F41" i="3"/>
  <c r="G41" i="3"/>
  <c r="B42" i="3"/>
  <c r="C42" i="3"/>
  <c r="D42" i="3"/>
  <c r="E42" i="3"/>
  <c r="F42" i="3"/>
  <c r="G42" i="3"/>
  <c r="B43" i="3"/>
  <c r="C43" i="3"/>
  <c r="D43" i="3"/>
  <c r="E43" i="3"/>
  <c r="F43" i="3"/>
  <c r="G43" i="3"/>
  <c r="B44" i="3"/>
  <c r="C44" i="3"/>
  <c r="D44" i="3"/>
  <c r="E44" i="3"/>
  <c r="F44" i="3"/>
  <c r="G44" i="3"/>
  <c r="B45" i="3"/>
  <c r="C45" i="3"/>
  <c r="D45" i="3"/>
  <c r="E45" i="3"/>
  <c r="F45" i="3"/>
  <c r="G45" i="3"/>
  <c r="B46" i="3"/>
  <c r="C46" i="3"/>
  <c r="D46" i="3"/>
  <c r="E46" i="3"/>
  <c r="F46" i="3"/>
  <c r="G46" i="3"/>
  <c r="B47" i="3"/>
  <c r="C47" i="3"/>
  <c r="D47" i="3"/>
  <c r="E47" i="3"/>
  <c r="F47" i="3"/>
  <c r="G47" i="3"/>
  <c r="C24" i="3"/>
  <c r="D24" i="3"/>
  <c r="E24" i="3"/>
  <c r="F24" i="3"/>
  <c r="G24" i="3"/>
  <c r="B24" i="3"/>
  <c r="B9" i="3"/>
  <c r="G7" i="4" l="1"/>
  <c r="F11" i="4"/>
  <c r="E11" i="4"/>
  <c r="C11" i="4"/>
  <c r="K59" i="3"/>
  <c r="K58" i="3"/>
  <c r="K50" i="3"/>
  <c r="K42" i="3"/>
  <c r="K34" i="3"/>
  <c r="K26" i="3"/>
  <c r="K57" i="3"/>
  <c r="K49" i="3"/>
  <c r="K41" i="3"/>
  <c r="K33" i="3"/>
  <c r="K25" i="3"/>
  <c r="K54" i="3"/>
  <c r="K38" i="3"/>
  <c r="K30" i="3"/>
  <c r="K53" i="3"/>
  <c r="K37" i="3"/>
  <c r="K29" i="3"/>
  <c r="K56" i="3"/>
  <c r="K48" i="3"/>
  <c r="K40" i="3"/>
  <c r="K32" i="3"/>
  <c r="K24" i="3"/>
  <c r="K47" i="3"/>
  <c r="K39" i="3"/>
  <c r="K31" i="3"/>
  <c r="K55" i="3"/>
  <c r="K46" i="3"/>
  <c r="K45" i="3"/>
  <c r="K52" i="3"/>
  <c r="K44" i="3"/>
  <c r="K36" i="3"/>
  <c r="K28" i="3"/>
  <c r="K51" i="3"/>
  <c r="K43" i="3"/>
  <c r="K35" i="3"/>
  <c r="K27" i="3"/>
  <c r="G11" i="4"/>
  <c r="D11" i="4"/>
  <c r="H58" i="3"/>
  <c r="L58" i="3" s="1"/>
  <c r="H49" i="3"/>
  <c r="L49" i="3" s="1"/>
  <c r="H41" i="3"/>
  <c r="L41" i="3" s="1"/>
  <c r="H25" i="3"/>
  <c r="L25" i="3" s="1"/>
  <c r="H50" i="3"/>
  <c r="L50" i="3" s="1"/>
  <c r="H42" i="3"/>
  <c r="L42" i="3" s="1"/>
  <c r="H34" i="3"/>
  <c r="L34" i="3" s="1"/>
  <c r="H24" i="3"/>
  <c r="P24" i="3" s="1"/>
  <c r="H57" i="3"/>
  <c r="L57" i="3" s="1"/>
  <c r="H33" i="3"/>
  <c r="L33" i="3" s="1"/>
  <c r="H46" i="3"/>
  <c r="L46" i="3" s="1"/>
  <c r="H48" i="3"/>
  <c r="H44" i="3"/>
  <c r="L44" i="3" s="1"/>
  <c r="H53" i="3"/>
  <c r="L53" i="3" s="1"/>
  <c r="H39" i="3"/>
  <c r="L39" i="3" s="1"/>
  <c r="H35" i="3"/>
  <c r="L35" i="3" s="1"/>
  <c r="H30" i="3"/>
  <c r="L30" i="3" s="1"/>
  <c r="H55" i="3"/>
  <c r="L55" i="3" s="1"/>
  <c r="H32" i="3"/>
  <c r="L32" i="3" s="1"/>
  <c r="H40" i="3"/>
  <c r="L40" i="3" s="1"/>
  <c r="H51" i="3"/>
  <c r="L51" i="3" s="1"/>
  <c r="H28" i="3"/>
  <c r="L28" i="3" s="1"/>
  <c r="H56" i="3"/>
  <c r="L56" i="3" s="1"/>
  <c r="H26" i="3"/>
  <c r="L26" i="3" s="1"/>
  <c r="H59" i="3"/>
  <c r="L59" i="3" s="1"/>
  <c r="H54" i="3"/>
  <c r="L54" i="3" s="1"/>
  <c r="H45" i="3"/>
  <c r="L45" i="3" s="1"/>
  <c r="H36" i="3"/>
  <c r="L36" i="3" s="1"/>
  <c r="H31" i="3"/>
  <c r="L31" i="3" s="1"/>
  <c r="H27" i="3"/>
  <c r="L27" i="3" s="1"/>
  <c r="H37" i="3"/>
  <c r="L37" i="3" s="1"/>
  <c r="H52" i="3"/>
  <c r="L52" i="3" s="1"/>
  <c r="H47" i="3"/>
  <c r="L47" i="3" s="1"/>
  <c r="H43" i="3"/>
  <c r="L43" i="3" s="1"/>
  <c r="H38" i="3"/>
  <c r="L38" i="3" s="1"/>
  <c r="H29" i="3"/>
  <c r="L29" i="3" s="1"/>
  <c r="I19" i="1" a="1"/>
  <c r="I19" i="1" s="1"/>
  <c r="I20" i="1" s="1"/>
  <c r="H18" i="1"/>
  <c r="G18" i="1"/>
  <c r="F18" i="1"/>
  <c r="E18" i="1"/>
  <c r="D18" i="1"/>
  <c r="C18" i="1"/>
  <c r="I17" i="1"/>
  <c r="H16" i="1"/>
  <c r="G16" i="1"/>
  <c r="F16" i="1"/>
  <c r="E16" i="1"/>
  <c r="D16" i="1"/>
  <c r="C16" i="1"/>
  <c r="C7" i="4" l="1"/>
  <c r="E7" i="4"/>
  <c r="B7" i="4"/>
  <c r="I53" i="3"/>
  <c r="F7" i="4"/>
  <c r="D7" i="4"/>
  <c r="C10" i="3"/>
  <c r="C11" i="3" s="1"/>
  <c r="I24" i="3"/>
  <c r="I58" i="3"/>
  <c r="L48" i="3"/>
  <c r="I41" i="3"/>
  <c r="I59" i="3"/>
  <c r="I31" i="3"/>
  <c r="I54" i="3"/>
  <c r="I50" i="3"/>
  <c r="I33" i="3"/>
  <c r="I48" i="3"/>
  <c r="I51" i="3"/>
  <c r="I26" i="3"/>
  <c r="L24" i="3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I29" i="3"/>
  <c r="I39" i="3"/>
  <c r="I25" i="3"/>
  <c r="I57" i="3"/>
  <c r="I40" i="3"/>
  <c r="I42" i="3"/>
  <c r="I52" i="3"/>
  <c r="I34" i="3"/>
  <c r="I18" i="1"/>
  <c r="I22" i="1" s="1"/>
  <c r="I44" i="3"/>
  <c r="I36" i="3"/>
  <c r="I49" i="3"/>
  <c r="I47" i="3"/>
  <c r="I56" i="3"/>
  <c r="I43" i="3"/>
  <c r="I30" i="3"/>
  <c r="I35" i="3"/>
  <c r="H3" i="3"/>
  <c r="B4" i="3" a="1"/>
  <c r="B4" i="3" s="1"/>
  <c r="I46" i="3"/>
  <c r="H4" i="3"/>
  <c r="I38" i="3"/>
  <c r="I28" i="3"/>
  <c r="B5" i="3"/>
  <c r="B14" i="3" a="1"/>
  <c r="B14" i="3" s="1"/>
  <c r="B16" i="3" s="1"/>
  <c r="I32" i="3"/>
  <c r="I45" i="3"/>
  <c r="I27" i="3"/>
  <c r="I37" i="3"/>
  <c r="I55" i="3"/>
  <c r="B3" i="3"/>
  <c r="B15" i="3" a="1"/>
  <c r="B15" i="3" s="1"/>
  <c r="B17" i="3" s="1"/>
  <c r="P25" i="3" l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B10" i="3"/>
  <c r="B11" i="3" s="1"/>
  <c r="B7" i="3"/>
  <c r="B19" i="3"/>
  <c r="B18" i="3"/>
  <c r="B1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<sst xmlns="http://schemas.openxmlformats.org/spreadsheetml/2006/main" count="184" uniqueCount="60">
  <si>
    <t>SIX Asset Portfolio</t>
  </si>
  <si>
    <t>Correl</t>
  </si>
  <si>
    <t>US Large Cap</t>
  </si>
  <si>
    <t>Dev ex US</t>
  </si>
  <si>
    <t>EM</t>
  </si>
  <si>
    <t>UST</t>
  </si>
  <si>
    <t>US IG Corp Bond</t>
  </si>
  <si>
    <t>REITs</t>
  </si>
  <si>
    <t>E Return</t>
  </si>
  <si>
    <t>Volatility</t>
  </si>
  <si>
    <t>Define portfolio objectives and constraints</t>
  </si>
  <si>
    <t>Weights</t>
  </si>
  <si>
    <t>per asset</t>
  </si>
  <si>
    <t>Objective: Max Return</t>
  </si>
  <si>
    <t>Variance</t>
  </si>
  <si>
    <t>For Risk Level: Medium</t>
  </si>
  <si>
    <t>Risk-Free Rate</t>
  </si>
  <si>
    <t>Sharpe Ratio</t>
  </si>
  <si>
    <t>Index</t>
  </si>
  <si>
    <t>Risk Assessment and Performance Metrics</t>
  </si>
  <si>
    <t>Benchmark</t>
  </si>
  <si>
    <t>Annual Portfolio Return</t>
  </si>
  <si>
    <t>Skewness</t>
  </si>
  <si>
    <t>Compounded Annual Portfolio Return</t>
  </si>
  <si>
    <t>Kurtosis</t>
  </si>
  <si>
    <t>Annual Volatility of Portfolio</t>
  </si>
  <si>
    <t>Minimum Acceptable Return (MAR)</t>
  </si>
  <si>
    <t>Target Semi-Standard Deviation</t>
  </si>
  <si>
    <t>Sortino Ratio</t>
  </si>
  <si>
    <t>Portfolio</t>
  </si>
  <si>
    <t>Upside Geometric Average</t>
  </si>
  <si>
    <t>Downside Geometric Average</t>
  </si>
  <si>
    <t>Upside Capture</t>
  </si>
  <si>
    <t>Downside Capture</t>
  </si>
  <si>
    <t>Capture Ratio</t>
  </si>
  <si>
    <t>Maximum Drawdown</t>
  </si>
  <si>
    <t>Drawdown</t>
  </si>
  <si>
    <t>Portfolio Return</t>
  </si>
  <si>
    <t>min(rp-rT, 0)^2</t>
  </si>
  <si>
    <t>Benchmark Return</t>
  </si>
  <si>
    <t>Cumulative Drawdown</t>
  </si>
  <si>
    <t>Constraint</t>
  </si>
  <si>
    <t>TAA Q1 2018</t>
  </si>
  <si>
    <t>TAA Q2 2018</t>
  </si>
  <si>
    <t>TAA Q3 2018</t>
  </si>
  <si>
    <t>TAA Q4 2018</t>
  </si>
  <si>
    <t>Portfolio NAV</t>
  </si>
  <si>
    <t>Benchmark NAV</t>
  </si>
  <si>
    <t>Annual Return</t>
  </si>
  <si>
    <t>Compounded Annual Return</t>
  </si>
  <si>
    <t>Annual Volatility</t>
  </si>
  <si>
    <t>SAA</t>
  </si>
  <si>
    <t>Asset</t>
  </si>
  <si>
    <t>2016</t>
  </si>
  <si>
    <t>2017</t>
  </si>
  <si>
    <t>2018</t>
  </si>
  <si>
    <t>1 year as of Dec 2018</t>
  </si>
  <si>
    <t>3 years as of Dec 2018</t>
  </si>
  <si>
    <t>3 years (2016-2018)</t>
  </si>
  <si>
    <t>1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</si>
</sst>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_);\(#,##0\);\-\-_)"/>
    <numFmt numFmtId="165" formatCode="0.000000_ ;[Red]\-0.000000\ "/>
    <numFmt numFmtId="166" formatCode="0.000000"/>
    <numFmt numFmtId="167" formatCode="0.0%"/>
    <numFmt numFmtId="168" formatCode="0.0000"/>
    <numFmt numFmtId="169" formatCode="m/d/yyyy;@"/>
    <numFmt numFmtId="170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FFFFFF"/>
      <name val="Lato"/>
      <family val="2"/>
    </font>
    <font>
      <b/>
      <sz val="8"/>
      <color rgb="FF333333"/>
      <name val="Lato"/>
      <family val="2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i/>
      <sz val="14"/>
      <color theme="9" tint="-0.249977111117893"/>
      <name val="Arial"/>
      <family val="2"/>
    </font>
    <font>
      <sz val="14"/>
      <color rgb="FF4476FF"/>
      <name val="Arial"/>
      <family val="2"/>
    </font>
    <font>
      <sz val="14"/>
      <color rgb="FF9C0006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4476FF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7A87"/>
        <bgColor indexed="64"/>
      </patternFill>
    </fill>
    <fill>
      <patternFill patternType="solid">
        <fgColor rgb="FFF7ECDE"/>
        <bgColor indexed="64"/>
      </patternFill>
    </fill>
    <fill>
      <patternFill patternType="solid">
        <fgColor rgb="FF447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BFF"/>
        <bgColor indexed="64"/>
      </patternFill>
    </fill>
    <fill>
      <patternFill patternType="solid">
        <fgColor rgb="FF06005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164" fontId="3" fillId="3" borderId="0" applyNumberFormat="0" applyBorder="0" applyProtection="0">
      <alignment horizontal="left" vertical="top"/>
      <protection locked="0"/>
    </xf>
    <xf numFmtId="164" fontId="4" fillId="0" borderId="3" applyNumberFormat="0" applyFill="0" applyProtection="0">
      <alignment horizontal="left"/>
      <protection locked="0"/>
    </xf>
    <xf numFmtId="43" fontId="1" fillId="0" borderId="0" applyFont="0" applyFill="0" applyBorder="0" applyAlignment="0" applyProtection="0"/>
  </cellStyleXfs>
  <cellXfs count="79">
    <xf numFmtId="0" fontId="0" fillId="0" borderId="0" xfId="0"/>
    <xf numFmtId="164" fontId="5" fillId="8" borderId="0" xfId="3" applyNumberFormat="1" applyFont="1" applyFill="1" applyProtection="1">
      <alignment horizontal="left" vertical="top"/>
      <protection locked="0"/>
    </xf>
    <xf numFmtId="169" fontId="6" fillId="0" borderId="4" xfId="0" applyNumberFormat="1" applyFont="1" applyBorder="1" applyAlignment="1">
      <alignment horizontal="center" vertical="top"/>
    </xf>
    <xf numFmtId="0" fontId="7" fillId="0" borderId="0" xfId="0" applyFont="1"/>
    <xf numFmtId="9" fontId="7" fillId="0" borderId="0" xfId="1" applyFont="1"/>
    <xf numFmtId="9" fontId="6" fillId="0" borderId="0" xfId="1" applyFont="1"/>
    <xf numFmtId="10" fontId="6" fillId="0" borderId="0" xfId="0" applyNumberFormat="1" applyFont="1"/>
    <xf numFmtId="0" fontId="6" fillId="0" borderId="0" xfId="0" applyFont="1"/>
    <xf numFmtId="4" fontId="6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right"/>
    </xf>
    <xf numFmtId="168" fontId="6" fillId="0" borderId="0" xfId="5" applyNumberFormat="1" applyFont="1" applyAlignment="1">
      <alignment horizontal="right"/>
    </xf>
    <xf numFmtId="10" fontId="6" fillId="0" borderId="0" xfId="5" applyNumberFormat="1" applyFont="1" applyAlignment="1">
      <alignment horizontal="right"/>
    </xf>
    <xf numFmtId="168" fontId="6" fillId="0" borderId="0" xfId="5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0" fontId="6" fillId="0" borderId="0" xfId="0" applyNumberFormat="1" applyFont="1" applyAlignment="1">
      <alignment horizontal="center"/>
    </xf>
    <xf numFmtId="10" fontId="7" fillId="0" borderId="0" xfId="0" applyNumberFormat="1" applyFont="1"/>
    <xf numFmtId="10" fontId="8" fillId="0" borderId="0" xfId="0" applyNumberFormat="1" applyFont="1" applyAlignment="1">
      <alignment horizontal="right" vertical="center"/>
    </xf>
    <xf numFmtId="10" fontId="7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2" fontId="10" fillId="0" borderId="0" xfId="0" applyNumberFormat="1" applyFont="1" applyAlignment="1">
      <alignment horizontal="center"/>
    </xf>
    <xf numFmtId="2" fontId="11" fillId="2" borderId="0" xfId="2" applyNumberFormat="1" applyFont="1" applyAlignment="1">
      <alignment horizontal="center"/>
    </xf>
    <xf numFmtId="0" fontId="7" fillId="4" borderId="0" xfId="0" applyFont="1" applyFill="1"/>
    <xf numFmtId="167" fontId="11" fillId="2" borderId="4" xfId="1" applyNumberFormat="1" applyFont="1" applyFill="1" applyBorder="1" applyAlignment="1">
      <alignment horizontal="center"/>
    </xf>
    <xf numFmtId="0" fontId="7" fillId="7" borderId="0" xfId="0" applyFont="1" applyFill="1" applyAlignment="1">
      <alignment horizontal="right"/>
    </xf>
    <xf numFmtId="9" fontId="11" fillId="2" borderId="0" xfId="2" applyNumberFormat="1" applyFont="1"/>
    <xf numFmtId="0" fontId="6" fillId="0" borderId="4" xfId="0" applyFont="1" applyBorder="1" applyAlignment="1">
      <alignment horizontal="right"/>
    </xf>
    <xf numFmtId="10" fontId="13" fillId="0" borderId="4" xfId="2" applyNumberFormat="1" applyFont="1" applyFill="1" applyBorder="1" applyAlignment="1">
      <alignment horizontal="center"/>
    </xf>
    <xf numFmtId="168" fontId="13" fillId="0" borderId="4" xfId="2" applyNumberFormat="1" applyFont="1" applyFill="1" applyBorder="1" applyAlignment="1">
      <alignment horizontal="center"/>
    </xf>
    <xf numFmtId="165" fontId="7" fillId="4" borderId="0" xfId="0" applyNumberFormat="1" applyFont="1" applyFill="1" applyAlignment="1">
      <alignment horizontal="center"/>
    </xf>
    <xf numFmtId="10" fontId="13" fillId="5" borderId="2" xfId="2" applyNumberFormat="1" applyFont="1" applyFill="1" applyBorder="1" applyAlignment="1">
      <alignment horizontal="center"/>
    </xf>
    <xf numFmtId="0" fontId="13" fillId="5" borderId="0" xfId="0" applyFont="1" applyFill="1"/>
    <xf numFmtId="0" fontId="15" fillId="0" borderId="0" xfId="0" applyFont="1"/>
    <xf numFmtId="169" fontId="12" fillId="8" borderId="0" xfId="0" applyNumberFormat="1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170" fontId="7" fillId="0" borderId="0" xfId="0" applyNumberFormat="1" applyFont="1"/>
    <xf numFmtId="169" fontId="7" fillId="0" borderId="0" xfId="0" applyNumberFormat="1" applyFont="1"/>
    <xf numFmtId="169" fontId="12" fillId="8" borderId="0" xfId="0" applyNumberFormat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/>
    <xf numFmtId="168" fontId="6" fillId="8" borderId="0" xfId="5" applyNumberFormat="1" applyFont="1" applyFill="1" applyAlignment="1">
      <alignment horizontal="right"/>
    </xf>
    <xf numFmtId="0" fontId="6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/>
    </xf>
    <xf numFmtId="0" fontId="14" fillId="5" borderId="0" xfId="0" applyFont="1" applyFill="1"/>
    <xf numFmtId="0" fontId="7" fillId="0" borderId="0" xfId="0" applyFont="1" applyFill="1"/>
    <xf numFmtId="2" fontId="10" fillId="0" borderId="0" xfId="0" applyNumberFormat="1" applyFont="1" applyFill="1" applyAlignment="1">
      <alignment horizontal="center"/>
    </xf>
    <xf numFmtId="0" fontId="6" fillId="0" borderId="0" xfId="0" applyFont="1" applyFill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9" fontId="7" fillId="0" borderId="6" xfId="1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0" fontId="7" fillId="0" borderId="0" xfId="0" applyNumberFormat="1" applyFont="1" applyFill="1" applyAlignment="1">
      <alignment horizontal="center"/>
    </xf>
    <xf numFmtId="0" fontId="6" fillId="5" borderId="0" xfId="0" applyFont="1" applyFill="1"/>
    <xf numFmtId="164" fontId="5" fillId="8" borderId="6" xfId="3" applyNumberFormat="1" applyFont="1" applyFill="1" applyBorder="1" applyProtection="1">
      <alignment horizontal="left" vertical="top"/>
      <protection locked="0"/>
    </xf>
    <xf numFmtId="0" fontId="7" fillId="0" borderId="6" xfId="0" applyFont="1" applyBorder="1"/>
    <xf numFmtId="168" fontId="6" fillId="0" borderId="6" xfId="5" applyNumberFormat="1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9" fontId="6" fillId="0" borderId="6" xfId="1" applyFont="1" applyBorder="1"/>
    <xf numFmtId="10" fontId="6" fillId="0" borderId="6" xfId="0" applyNumberFormat="1" applyFont="1" applyBorder="1"/>
    <xf numFmtId="10" fontId="6" fillId="0" borderId="6" xfId="0" applyNumberFormat="1" applyFont="1" applyBorder="1" applyAlignment="1">
      <alignment horizontal="right"/>
    </xf>
    <xf numFmtId="168" fontId="6" fillId="0" borderId="6" xfId="5" applyNumberFormat="1" applyFont="1" applyBorder="1" applyAlignment="1">
      <alignment horizontal="right"/>
    </xf>
    <xf numFmtId="10" fontId="6" fillId="0" borderId="6" xfId="5" applyNumberFormat="1" applyFont="1" applyBorder="1" applyAlignment="1">
      <alignment horizontal="right"/>
    </xf>
    <xf numFmtId="0" fontId="16" fillId="6" borderId="4" xfId="4" applyNumberFormat="1" applyFont="1" applyFill="1" applyBorder="1" applyAlignment="1" applyProtection="1">
      <alignment horizontal="right"/>
    </xf>
    <xf numFmtId="0" fontId="14" fillId="7" borderId="4" xfId="4" applyNumberFormat="1" applyFont="1" applyFill="1" applyBorder="1" applyAlignment="1" applyProtection="1">
      <alignment horizontal="right"/>
    </xf>
    <xf numFmtId="166" fontId="17" fillId="6" borderId="4" xfId="0" applyNumberFormat="1" applyFont="1" applyFill="1" applyBorder="1"/>
    <xf numFmtId="0" fontId="7" fillId="0" borderId="0" xfId="0" applyFont="1" applyAlignment="1">
      <alignment wrapText="1"/>
    </xf>
    <xf numFmtId="0" fontId="7" fillId="8" borderId="0" xfId="0" applyFont="1" applyFill="1"/>
    <xf numFmtId="9" fontId="18" fillId="4" borderId="0" xfId="2" applyNumberFormat="1" applyFont="1" applyFill="1" applyAlignment="1">
      <alignment horizontal="center"/>
    </xf>
    <xf numFmtId="9" fontId="7" fillId="0" borderId="6" xfId="1" applyFont="1" applyFill="1" applyBorder="1" applyAlignment="1">
      <alignment horizontal="center"/>
    </xf>
    <xf numFmtId="164" fontId="5" fillId="8" borderId="6" xfId="3" applyNumberFormat="1" applyFont="1" applyFill="1" applyBorder="1" applyAlignment="1" applyProtection="1">
      <alignment horizontal="center" vertical="top"/>
      <protection locked="0"/>
    </xf>
    <xf numFmtId="0" fontId="6" fillId="5" borderId="0" xfId="0" applyFont="1" applyFill="1" applyAlignment="1">
      <alignment horizontal="center"/>
    </xf>
  </cellXfs>
  <cellStyles count="6">
    <cellStyle name="Bad" xfId="2" builtinId="27"/>
    <cellStyle name="banner1" xfId="3" xr:uid="{7682447A-E903-40B4-8EDD-4694919102C7}"/>
    <cellStyle name="Comma 2" xfId="5" xr:uid="{DDD1F531-FE52-40D6-9D9D-111C1517ED34}"/>
    <cellStyle name="headingL" xfId="4" xr:uid="{E3CB7D44-D1C7-4236-A18F-1BCB689EDB7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476FF"/>
      <color rgb="FF06005A"/>
      <color rgb="FF7A4FFF"/>
      <color rgb="FF715B01"/>
      <color rgb="FFF5CA27"/>
      <color rgb="FFF7E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Returns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SAAPortfolioPerformance!$H$22</c:f>
              <c:strCache>
                <c:ptCount val="1"/>
                <c:pt idx="0">
                  <c:v>Portfolio Return</c:v>
                </c:pt>
              </c:strCache>
            </c:strRef>
          </c:tx>
          <c:spPr>
            <a:solidFill>
              <a:srgbClr val="06005A"/>
            </a:solidFill>
            <a:ln>
              <a:noFill/>
            </a:ln>
            <a:effectLst/>
          </c:spPr>
          <c:invertIfNegative val="0"/>
          <c:cat>
            <c:numRef>
              <c:f>SAAPortfolioPerformance!$A$23:$A$59</c:f>
              <c:numCache>
                <c:formatCode>m/d/yyyy;@</c:formatCode>
                <c:ptCount val="37"/>
                <c:pt idx="0">
                  <c:v>42369</c:v>
                </c:pt>
                <c:pt idx="1">
                  <c:v>42398</c:v>
                </c:pt>
                <c:pt idx="2">
                  <c:v>42429</c:v>
                </c:pt>
                <c:pt idx="3">
                  <c:v>42460</c:v>
                </c:pt>
                <c:pt idx="4">
                  <c:v>42489</c:v>
                </c:pt>
                <c:pt idx="5">
                  <c:v>42521</c:v>
                </c:pt>
                <c:pt idx="6">
                  <c:v>42551</c:v>
                </c:pt>
                <c:pt idx="7">
                  <c:v>42580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42734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42853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43007</c:v>
                </c:pt>
                <c:pt idx="22">
                  <c:v>43039</c:v>
                </c:pt>
                <c:pt idx="23">
                  <c:v>43069</c:v>
                </c:pt>
                <c:pt idx="24">
                  <c:v>43098</c:v>
                </c:pt>
                <c:pt idx="25">
                  <c:v>43131</c:v>
                </c:pt>
                <c:pt idx="26">
                  <c:v>43159</c:v>
                </c:pt>
                <c:pt idx="27">
                  <c:v>43189</c:v>
                </c:pt>
                <c:pt idx="28">
                  <c:v>43220</c:v>
                </c:pt>
                <c:pt idx="29">
                  <c:v>43251</c:v>
                </c:pt>
                <c:pt idx="30">
                  <c:v>43280</c:v>
                </c:pt>
                <c:pt idx="31">
                  <c:v>43312</c:v>
                </c:pt>
                <c:pt idx="32">
                  <c:v>43343</c:v>
                </c:pt>
                <c:pt idx="33">
                  <c:v>43371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</c:numCache>
            </c:numRef>
          </c:cat>
          <c:val>
            <c:numRef>
              <c:f>SAAPortfolioPerformance!$H$23:$H$59</c:f>
              <c:numCache>
                <c:formatCode>0.00%</c:formatCode>
                <c:ptCount val="37"/>
                <c:pt idx="1">
                  <c:v>-5.9352732721879797E-2</c:v>
                </c:pt>
                <c:pt idx="2">
                  <c:v>-3.9778310159881716E-2</c:v>
                </c:pt>
                <c:pt idx="3">
                  <c:v>5.9604616646045099E-2</c:v>
                </c:pt>
                <c:pt idx="4">
                  <c:v>1.2995994584936263E-2</c:v>
                </c:pt>
                <c:pt idx="5">
                  <c:v>-1.1393447734967174E-3</c:v>
                </c:pt>
                <c:pt idx="6">
                  <c:v>-1.5263063949505686E-2</c:v>
                </c:pt>
                <c:pt idx="7">
                  <c:v>8.8648781493712216E-4</c:v>
                </c:pt>
                <c:pt idx="8">
                  <c:v>2.2466935811549613E-2</c:v>
                </c:pt>
                <c:pt idx="9">
                  <c:v>5.6452811872434432E-3</c:v>
                </c:pt>
                <c:pt idx="10">
                  <c:v>5.5455530539568147E-3</c:v>
                </c:pt>
                <c:pt idx="11">
                  <c:v>3.4169946851022259E-2</c:v>
                </c:pt>
                <c:pt idx="12">
                  <c:v>5.1605935917150111E-2</c:v>
                </c:pt>
                <c:pt idx="13">
                  <c:v>1.02915711061634E-2</c:v>
                </c:pt>
                <c:pt idx="14">
                  <c:v>1.3416153761143855E-2</c:v>
                </c:pt>
                <c:pt idx="15">
                  <c:v>1.252006627808837E-2</c:v>
                </c:pt>
                <c:pt idx="16">
                  <c:v>-8.1670293576687376E-3</c:v>
                </c:pt>
                <c:pt idx="17">
                  <c:v>1.6542291544888621E-2</c:v>
                </c:pt>
                <c:pt idx="18">
                  <c:v>1.9100219499571156E-3</c:v>
                </c:pt>
                <c:pt idx="19">
                  <c:v>1.6192181576748014E-2</c:v>
                </c:pt>
                <c:pt idx="20">
                  <c:v>-5.5230228549055819E-3</c:v>
                </c:pt>
                <c:pt idx="21">
                  <c:v>1.1260845045303815E-2</c:v>
                </c:pt>
                <c:pt idx="22">
                  <c:v>2.7771096343987414E-2</c:v>
                </c:pt>
                <c:pt idx="23">
                  <c:v>7.702391730963736E-3</c:v>
                </c:pt>
                <c:pt idx="24">
                  <c:v>1.5759279354876213E-2</c:v>
                </c:pt>
                <c:pt idx="25">
                  <c:v>3.8841121344146509E-2</c:v>
                </c:pt>
                <c:pt idx="26">
                  <c:v>-1.944252827564627E-2</c:v>
                </c:pt>
                <c:pt idx="27">
                  <c:v>-1.4473174987845762E-3</c:v>
                </c:pt>
                <c:pt idx="28">
                  <c:v>2.782537406922264E-3</c:v>
                </c:pt>
                <c:pt idx="29">
                  <c:v>2.1954983805459401E-2</c:v>
                </c:pt>
                <c:pt idx="30">
                  <c:v>-5.827560321508234E-3</c:v>
                </c:pt>
                <c:pt idx="31">
                  <c:v>-1.5768788063558392E-3</c:v>
                </c:pt>
                <c:pt idx="32">
                  <c:v>5.1028358976161429E-3</c:v>
                </c:pt>
                <c:pt idx="33">
                  <c:v>1.7281747765648631E-2</c:v>
                </c:pt>
                <c:pt idx="34">
                  <c:v>-4.3714083840580729E-3</c:v>
                </c:pt>
                <c:pt idx="35">
                  <c:v>-1.2620538861309484E-2</c:v>
                </c:pt>
                <c:pt idx="36">
                  <c:v>-5.7691681828538691E-2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9-4528-A24D-987BA32BB013}"/>
            </c:ext>
          </c:extLst>
        </c:ser>
        <c:ser>
          <c:idx val="1"/>
          <c:order val="1"/>
          <c:tx>
            <c:strRef>
              <c:f>SAAPortfolioPerformance!$J$22</c:f>
              <c:strCache>
                <c:ptCount val="1"/>
                <c:pt idx="0">
                  <c:v>Benchmark Return</c:v>
                </c:pt>
              </c:strCache>
            </c:strRef>
          </c:tx>
          <c:spPr>
            <a:solidFill>
              <a:srgbClr val="4476FF"/>
            </a:solidFill>
            <a:ln>
              <a:noFill/>
            </a:ln>
            <a:effectLst/>
          </c:spPr>
          <c:invertIfNegative val="0"/>
          <c:cat>
            <c:numRef>
              <c:f>SAAPortfolioPerformance!$A$23:$A$59</c:f>
              <c:numCache>
                <c:formatCode>m/d/yyyy;@</c:formatCode>
                <c:ptCount val="37"/>
                <c:pt idx="0">
                  <c:v>42369</c:v>
                </c:pt>
                <c:pt idx="1">
                  <c:v>42398</c:v>
                </c:pt>
                <c:pt idx="2">
                  <c:v>42429</c:v>
                </c:pt>
                <c:pt idx="3">
                  <c:v>42460</c:v>
                </c:pt>
                <c:pt idx="4">
                  <c:v>42489</c:v>
                </c:pt>
                <c:pt idx="5">
                  <c:v>42521</c:v>
                </c:pt>
                <c:pt idx="6">
                  <c:v>42551</c:v>
                </c:pt>
                <c:pt idx="7">
                  <c:v>42580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42734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42853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43007</c:v>
                </c:pt>
                <c:pt idx="22">
                  <c:v>43039</c:v>
                </c:pt>
                <c:pt idx="23">
                  <c:v>43069</c:v>
                </c:pt>
                <c:pt idx="24">
                  <c:v>43098</c:v>
                </c:pt>
                <c:pt idx="25">
                  <c:v>43131</c:v>
                </c:pt>
                <c:pt idx="26">
                  <c:v>43159</c:v>
                </c:pt>
                <c:pt idx="27">
                  <c:v>43189</c:v>
                </c:pt>
                <c:pt idx="28">
                  <c:v>43220</c:v>
                </c:pt>
                <c:pt idx="29">
                  <c:v>43251</c:v>
                </c:pt>
                <c:pt idx="30">
                  <c:v>43280</c:v>
                </c:pt>
                <c:pt idx="31">
                  <c:v>43312</c:v>
                </c:pt>
                <c:pt idx="32">
                  <c:v>43343</c:v>
                </c:pt>
                <c:pt idx="33">
                  <c:v>43371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</c:numCache>
            </c:numRef>
          </c:cat>
          <c:val>
            <c:numRef>
              <c:f>SAAPortfolioPerformance!$J$23:$J$59</c:f>
              <c:numCache>
                <c:formatCode>0.00%</c:formatCode>
                <c:ptCount val="37"/>
                <c:pt idx="1">
                  <c:v>-5.9352732721879797E-2</c:v>
                </c:pt>
                <c:pt idx="2">
                  <c:v>-3.9778310159881716E-2</c:v>
                </c:pt>
                <c:pt idx="3">
                  <c:v>5.9604616646045099E-2</c:v>
                </c:pt>
                <c:pt idx="4">
                  <c:v>1.2995994584936263E-2</c:v>
                </c:pt>
                <c:pt idx="5">
                  <c:v>-1.1393447734967174E-3</c:v>
                </c:pt>
                <c:pt idx="6">
                  <c:v>-1.5263063949505686E-2</c:v>
                </c:pt>
                <c:pt idx="7">
                  <c:v>8.8648781493712216E-4</c:v>
                </c:pt>
                <c:pt idx="8">
                  <c:v>2.2466935811549613E-2</c:v>
                </c:pt>
                <c:pt idx="9">
                  <c:v>5.6452811872434432E-3</c:v>
                </c:pt>
                <c:pt idx="10">
                  <c:v>5.5455530539568147E-3</c:v>
                </c:pt>
                <c:pt idx="11">
                  <c:v>3.4169946851022259E-2</c:v>
                </c:pt>
                <c:pt idx="12">
                  <c:v>5.1605935917150111E-2</c:v>
                </c:pt>
                <c:pt idx="13">
                  <c:v>1.02915711061634E-2</c:v>
                </c:pt>
                <c:pt idx="14">
                  <c:v>1.3416153761143855E-2</c:v>
                </c:pt>
                <c:pt idx="15">
                  <c:v>1.252006627808837E-2</c:v>
                </c:pt>
                <c:pt idx="16">
                  <c:v>-8.1670293576687376E-3</c:v>
                </c:pt>
                <c:pt idx="17">
                  <c:v>1.6542291544888621E-2</c:v>
                </c:pt>
                <c:pt idx="18">
                  <c:v>1.9100219499571156E-3</c:v>
                </c:pt>
                <c:pt idx="19">
                  <c:v>1.6192181576748014E-2</c:v>
                </c:pt>
                <c:pt idx="20">
                  <c:v>-5.5230228549055819E-3</c:v>
                </c:pt>
                <c:pt idx="21">
                  <c:v>1.1260845045303815E-2</c:v>
                </c:pt>
                <c:pt idx="22">
                  <c:v>2.7771096343987414E-2</c:v>
                </c:pt>
                <c:pt idx="23">
                  <c:v>7.702391730963736E-3</c:v>
                </c:pt>
                <c:pt idx="24">
                  <c:v>1.5759279354876213E-2</c:v>
                </c:pt>
                <c:pt idx="25">
                  <c:v>4.2007405920357017E-2</c:v>
                </c:pt>
                <c:pt idx="26">
                  <c:v>-6.2636878738047503E-3</c:v>
                </c:pt>
                <c:pt idx="27">
                  <c:v>-3.2709631753787003E-3</c:v>
                </c:pt>
                <c:pt idx="28">
                  <c:v>-8.3391642067518509E-4</c:v>
                </c:pt>
                <c:pt idx="29">
                  <c:v>1.7365288116307595E-2</c:v>
                </c:pt>
                <c:pt idx="30">
                  <c:v>-6.6831487555321471E-6</c:v>
                </c:pt>
                <c:pt idx="31">
                  <c:v>5.1722835387325297E-4</c:v>
                </c:pt>
                <c:pt idx="32">
                  <c:v>7.4299174295138406E-3</c:v>
                </c:pt>
                <c:pt idx="33">
                  <c:v>1.089188420708033E-2</c:v>
                </c:pt>
                <c:pt idx="34">
                  <c:v>-2.3761270676516438E-2</c:v>
                </c:pt>
                <c:pt idx="35">
                  <c:v>-1.5128262806257035E-2</c:v>
                </c:pt>
                <c:pt idx="36">
                  <c:v>-4.97909748315747E-2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9-4528-A24D-987BA32BB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894831"/>
        <c:axId val="1911262895"/>
      </c:barChart>
      <c:lineChart>
        <c:grouping val="standard"/>
        <c:varyColors val="0"/>
        <c:ser>
          <c:idx val="2"/>
          <c:order val="2"/>
          <c:tx>
            <c:strRef>
              <c:f>SAAPortfolioPerformance!$P$22</c:f>
              <c:strCache>
                <c:ptCount val="1"/>
                <c:pt idx="0">
                  <c:v>Portfolio NAV</c:v>
                </c:pt>
              </c:strCache>
            </c:strRef>
          </c:tx>
          <c:spPr>
            <a:ln w="28575" cap="rnd">
              <a:solidFill>
                <a:srgbClr val="06005A"/>
              </a:solidFill>
              <a:round/>
            </a:ln>
            <a:effectLst/>
          </c:spPr>
          <c:marker>
            <c:symbol val="none"/>
          </c:marker>
          <c:cat>
            <c:numRef>
              <c:f>SAAPortfolioPerformance!$A$23:$A$59</c:f>
              <c:numCache>
                <c:formatCode>m/d/yyyy;@</c:formatCode>
                <c:ptCount val="37"/>
                <c:pt idx="0">
                  <c:v>42369</c:v>
                </c:pt>
                <c:pt idx="1">
                  <c:v>42398</c:v>
                </c:pt>
                <c:pt idx="2">
                  <c:v>42429</c:v>
                </c:pt>
                <c:pt idx="3">
                  <c:v>42460</c:v>
                </c:pt>
                <c:pt idx="4">
                  <c:v>42489</c:v>
                </c:pt>
                <c:pt idx="5">
                  <c:v>42521</c:v>
                </c:pt>
                <c:pt idx="6">
                  <c:v>42551</c:v>
                </c:pt>
                <c:pt idx="7">
                  <c:v>42580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42734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42853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43007</c:v>
                </c:pt>
                <c:pt idx="22">
                  <c:v>43039</c:v>
                </c:pt>
                <c:pt idx="23">
                  <c:v>43069</c:v>
                </c:pt>
                <c:pt idx="24">
                  <c:v>43098</c:v>
                </c:pt>
                <c:pt idx="25">
                  <c:v>43131</c:v>
                </c:pt>
                <c:pt idx="26">
                  <c:v>43159</c:v>
                </c:pt>
                <c:pt idx="27">
                  <c:v>43189</c:v>
                </c:pt>
                <c:pt idx="28">
                  <c:v>43220</c:v>
                </c:pt>
                <c:pt idx="29">
                  <c:v>43251</c:v>
                </c:pt>
                <c:pt idx="30">
                  <c:v>43280</c:v>
                </c:pt>
                <c:pt idx="31">
                  <c:v>43312</c:v>
                </c:pt>
                <c:pt idx="32">
                  <c:v>43343</c:v>
                </c:pt>
                <c:pt idx="33">
                  <c:v>43371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</c:numCache>
            </c:numRef>
          </c:cat>
          <c:val>
            <c:numRef>
              <c:f>SAAPortfolioPerformance!$P$23:$P$59</c:f>
              <c:numCache>
                <c:formatCode>General</c:formatCode>
                <c:ptCount val="37"/>
                <c:pt idx="0">
                  <c:v>100</c:v>
                </c:pt>
                <c:pt idx="1">
                  <c:v>94.064726727812015</c:v>
                </c:pt>
                <c:pt idx="2">
                  <c:v>90.322990852928584</c:v>
                </c:pt>
                <c:pt idx="3">
                  <c:v>95.706658097041625</c:v>
                </c:pt>
                <c:pt idx="4">
                  <c:v>96.950461307413121</c:v>
                </c:pt>
                <c:pt idx="5">
                  <c:v>96.840001306034424</c:v>
                </c:pt>
                <c:pt idx="6">
                  <c:v>95.361926173230202</c:v>
                </c:pt>
                <c:pt idx="7">
                  <c:v>95.446463358791704</c:v>
                </c:pt>
                <c:pt idx="8">
                  <c:v>97.590852924513101</c:v>
                </c:pt>
                <c:pt idx="9">
                  <c:v>98.141780730574894</c:v>
                </c:pt>
                <c:pt idx="10">
                  <c:v>98.686031182426092</c:v>
                </c:pt>
                <c:pt idx="11">
                  <c:v>102.05812762286793</c:v>
                </c:pt>
                <c:pt idx="12">
                  <c:v>107.32493281679798</c:v>
                </c:pt>
                <c:pt idx="13">
                  <c:v>108.42947499434626</c:v>
                </c:pt>
                <c:pt idx="14">
                  <c:v>109.88418150311053</c:v>
                </c:pt>
                <c:pt idx="15">
                  <c:v>111.25993873844297</c:v>
                </c:pt>
                <c:pt idx="16">
                  <c:v>110.35127555243368</c:v>
                </c:pt>
                <c:pt idx="17">
                  <c:v>112.17673852497236</c:v>
                </c:pt>
                <c:pt idx="18">
                  <c:v>112.39099855782965</c:v>
                </c:pt>
                <c:pt idx="19">
                  <c:v>114.21085401407005</c:v>
                </c:pt>
                <c:pt idx="20">
                  <c:v>113.58006485707206</c:v>
                </c:pt>
                <c:pt idx="21">
                  <c:v>114.8590723676631</c:v>
                </c:pt>
                <c:pt idx="22">
                  <c:v>118.0488347323665</c:v>
                </c:pt>
                <c:pt idx="23">
                  <c:v>118.95809310085899</c:v>
                </c:pt>
                <c:pt idx="24">
                  <c:v>120.83278692155879</c:v>
                </c:pt>
                <c:pt idx="25">
                  <c:v>125.52606786073045</c:v>
                </c:pt>
                <c:pt idx="26">
                  <c:v>123.0855237370175</c:v>
                </c:pt>
                <c:pt idx="27">
                  <c:v>122.90737990466585</c:v>
                </c:pt>
                <c:pt idx="28">
                  <c:v>123.24937428683739</c:v>
                </c:pt>
                <c:pt idx="29">
                  <c:v>125.95531230333791</c:v>
                </c:pt>
                <c:pt idx="30">
                  <c:v>125.22130012307579</c:v>
                </c:pt>
                <c:pt idx="31">
                  <c:v>125.02384130880739</c:v>
                </c:pt>
                <c:pt idx="32">
                  <c:v>125.66181745429584</c:v>
                </c:pt>
                <c:pt idx="33">
                  <c:v>127.83347328731396</c:v>
                </c:pt>
                <c:pt idx="34">
                  <c:v>127.27466097042254</c:v>
                </c:pt>
                <c:pt idx="35">
                  <c:v>125.66838616558533</c:v>
                </c:pt>
                <c:pt idx="36">
                  <c:v>118.41836561501445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49-4528-A24D-987BA32BB013}"/>
            </c:ext>
          </c:extLst>
        </c:ser>
        <c:ser>
          <c:idx val="3"/>
          <c:order val="3"/>
          <c:tx>
            <c:strRef>
              <c:f>SAAPortfolioPerformance!$Q$22</c:f>
              <c:strCache>
                <c:ptCount val="1"/>
                <c:pt idx="0">
                  <c:v>Benchmark NAV</c:v>
                </c:pt>
              </c:strCache>
            </c:strRef>
          </c:tx>
          <c:spPr>
            <a:ln w="28575" cap="rnd">
              <a:solidFill>
                <a:srgbClr val="4476FF"/>
              </a:solidFill>
              <a:round/>
            </a:ln>
            <a:effectLst/>
          </c:spPr>
          <c:marker>
            <c:symbol val="none"/>
          </c:marker>
          <c:cat>
            <c:numRef>
              <c:f>SAAPortfolioPerformance!$A$23:$A$59</c:f>
              <c:numCache>
                <c:formatCode>m/d/yyyy;@</c:formatCode>
                <c:ptCount val="37"/>
                <c:pt idx="0">
                  <c:v>42369</c:v>
                </c:pt>
                <c:pt idx="1">
                  <c:v>42398</c:v>
                </c:pt>
                <c:pt idx="2">
                  <c:v>42429</c:v>
                </c:pt>
                <c:pt idx="3">
                  <c:v>42460</c:v>
                </c:pt>
                <c:pt idx="4">
                  <c:v>42489</c:v>
                </c:pt>
                <c:pt idx="5">
                  <c:v>42521</c:v>
                </c:pt>
                <c:pt idx="6">
                  <c:v>42551</c:v>
                </c:pt>
                <c:pt idx="7">
                  <c:v>42580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42734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42853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43007</c:v>
                </c:pt>
                <c:pt idx="22">
                  <c:v>43039</c:v>
                </c:pt>
                <c:pt idx="23">
                  <c:v>43069</c:v>
                </c:pt>
                <c:pt idx="24">
                  <c:v>43098</c:v>
                </c:pt>
                <c:pt idx="25">
                  <c:v>43131</c:v>
                </c:pt>
                <c:pt idx="26">
                  <c:v>43159</c:v>
                </c:pt>
                <c:pt idx="27">
                  <c:v>43189</c:v>
                </c:pt>
                <c:pt idx="28">
                  <c:v>43220</c:v>
                </c:pt>
                <c:pt idx="29">
                  <c:v>43251</c:v>
                </c:pt>
                <c:pt idx="30">
                  <c:v>43280</c:v>
                </c:pt>
                <c:pt idx="31">
                  <c:v>43312</c:v>
                </c:pt>
                <c:pt idx="32">
                  <c:v>43343</c:v>
                </c:pt>
                <c:pt idx="33">
                  <c:v>43371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</c:numCache>
            </c:numRef>
          </c:cat>
          <c:val>
            <c:numRef>
              <c:f>SAAPortfolioPerformance!$Q$23:$Q$59</c:f>
              <c:numCache>
                <c:formatCode>General</c:formatCode>
                <c:ptCount val="37"/>
                <c:pt idx="0">
                  <c:v>100</c:v>
                </c:pt>
                <c:pt idx="1">
                  <c:v>94.064726727812015</c:v>
                </c:pt>
                <c:pt idx="2">
                  <c:v>90.322990852928584</c:v>
                </c:pt>
                <c:pt idx="3">
                  <c:v>95.706658097041625</c:v>
                </c:pt>
                <c:pt idx="4">
                  <c:v>96.950461307413121</c:v>
                </c:pt>
                <c:pt idx="5">
                  <c:v>96.840001306034424</c:v>
                </c:pt>
                <c:pt idx="6">
                  <c:v>95.361926173230202</c:v>
                </c:pt>
                <c:pt idx="7">
                  <c:v>95.446463358791704</c:v>
                </c:pt>
                <c:pt idx="8">
                  <c:v>97.590852924513101</c:v>
                </c:pt>
                <c:pt idx="9">
                  <c:v>98.141780730574894</c:v>
                </c:pt>
                <c:pt idx="10">
                  <c:v>98.686031182426092</c:v>
                </c:pt>
                <c:pt idx="11">
                  <c:v>102.05812762286793</c:v>
                </c:pt>
                <c:pt idx="12">
                  <c:v>107.32493281679798</c:v>
                </c:pt>
                <c:pt idx="13">
                  <c:v>108.42947499434626</c:v>
                </c:pt>
                <c:pt idx="14">
                  <c:v>109.88418150311053</c:v>
                </c:pt>
                <c:pt idx="15">
                  <c:v>111.25993873844297</c:v>
                </c:pt>
                <c:pt idx="16">
                  <c:v>110.35127555243368</c:v>
                </c:pt>
                <c:pt idx="17">
                  <c:v>112.17673852497236</c:v>
                </c:pt>
                <c:pt idx="18">
                  <c:v>112.39099855782965</c:v>
                </c:pt>
                <c:pt idx="19">
                  <c:v>114.21085401407005</c:v>
                </c:pt>
                <c:pt idx="20">
                  <c:v>113.58006485707206</c:v>
                </c:pt>
                <c:pt idx="21">
                  <c:v>114.8590723676631</c:v>
                </c:pt>
                <c:pt idx="22">
                  <c:v>118.0488347323665</c:v>
                </c:pt>
                <c:pt idx="23">
                  <c:v>118.95809310085899</c:v>
                </c:pt>
                <c:pt idx="24">
                  <c:v>120.83278692155879</c:v>
                </c:pt>
                <c:pt idx="25">
                  <c:v>125.90865885026072</c:v>
                </c:pt>
                <c:pt idx="26">
                  <c:v>125.12000631061333</c:v>
                </c:pt>
                <c:pt idx="27">
                  <c:v>124.71074337746818</c:v>
                </c:pt>
                <c:pt idx="28">
                  <c:v>124.6067450407311</c:v>
                </c:pt>
                <c:pt idx="29">
                  <c:v>126.77057706959867</c:v>
                </c:pt>
                <c:pt idx="30">
                  <c:v>126.7697298429743</c:v>
                </c:pt>
                <c:pt idx="31">
                  <c:v>126.83529874166194</c:v>
                </c:pt>
                <c:pt idx="32">
                  <c:v>127.7776745384602</c:v>
                </c:pt>
                <c:pt idx="33">
                  <c:v>129.16941417378311</c:v>
                </c:pt>
                <c:pt idx="34">
                  <c:v>126.10018476047279</c:v>
                </c:pt>
                <c:pt idx="35">
                  <c:v>124.19250802549878</c:v>
                </c:pt>
                <c:pt idx="36">
                  <c:v>118.00884198413104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9-4528-A24D-987BA32BB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125136"/>
        <c:axId val="1065096240"/>
      </c:lineChart>
      <c:dateAx>
        <c:axId val="1212125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5096240"/>
        <c:crosses val="autoZero"/>
        <c:auto val="1"/>
        <c:lblOffset val="100"/>
        <c:baseTimeUnit val="months"/>
        <c:majorUnit val="3"/>
        <c:majorTimeUnit val="months"/>
      </c:dateAx>
      <c:valAx>
        <c:axId val="10650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12125136"/>
        <c:crosses val="autoZero"/>
        <c:crossBetween val="between"/>
      </c:valAx>
      <c:valAx>
        <c:axId val="19112628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58894831"/>
        <c:crosses val="max"/>
        <c:crossBetween val="between"/>
      </c:valAx>
      <c:dateAx>
        <c:axId val="2058894831"/>
        <c:scaling>
          <c:orientation val="minMax"/>
        </c:scaling>
        <c:delete val="1"/>
        <c:axPos val="b"/>
        <c:numFmt formatCode="m/d/yyyy;@" sourceLinked="1"/>
        <c:majorTickMark val="out"/>
        <c:minorTickMark val="none"/>
        <c:tickLblPos val="nextTo"/>
        <c:crossAx val="1911262895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Portfolio Return Probability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Portfolio Return Probability Distribution</a:t>
          </a:r>
        </a:p>
      </cx:txPr>
    </cx:title>
    <cx:plotArea>
      <cx:plotAreaRegion>
        <cx:series layoutId="clusteredColumn" uniqueId="{EB635F37-D1C5-451E-A047-87FBB19A6848}">
          <cx:spPr>
            <a:solidFill>
              <a:srgbClr val="06005A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400" b="0" i="0" u="none" strike="noStrik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544285</xdr:colOff>
      <xdr:row>4</xdr:row>
      <xdr:rowOff>26680</xdr:rowOff>
    </xdr:from>
    <xdr:to>
      <xdr:col>12</xdr:col>
      <xdr:colOff>1141932</xdr:colOff>
      <xdr:row>20</xdr:row>
      <xdr:rowOff>26680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B75F502-B31E-43CA-B1E3-03F60A863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4785" y="944255"/>
              <a:ext cx="10792572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11791</xdr:colOff>
      <xdr:row>23</xdr:row>
      <xdr:rowOff>191408</xdr:rowOff>
    </xdr:from>
    <xdr:to>
      <xdr:col>34</xdr:col>
      <xdr:colOff>539747</xdr:colOff>
      <xdr:row>56</xdr:row>
      <xdr:rowOff>156029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243CE-3A90-9DD9-1C34-CB3530CB6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0A0E-05FC-4589-BF64-67A81474DBF0}">
  <sheetPr codeName="Sheet1">
    <tabColor rgb="FF06005A"/>
  </sheetPr>
  <dimension ref="A1:O27"/>
  <sheetViews>
    <sheetView zoomScale="95" workbookViewId="0">
      <selection activeCell="K17" sqref="K17"/>
    </sheetView>
  </sheetViews>
  <sheetFormatPr defaultColWidth="9.1796875" defaultRowHeight="17.5" x14ac:dyDescent="0.35"/>
  <cols>
    <col min="1" max="1" width="26.453125" style="3" bestFit="1" customWidth="1"/>
    <col min="2" max="2" width="24.1796875" style="3" bestFit="1" customWidth="1"/>
    <col min="3" max="3" width="19.7265625" style="3" bestFit="1" customWidth="1"/>
    <col min="4" max="4" width="15.26953125" style="3" bestFit="1" customWidth="1"/>
    <col min="5" max="6" width="14.7265625" style="3" bestFit="1" customWidth="1"/>
    <col min="7" max="7" width="24.1796875" style="3" bestFit="1" customWidth="1"/>
    <col min="8" max="8" width="21" style="3" bestFit="1" customWidth="1"/>
    <col min="9" max="9" width="14" style="3" bestFit="1" customWidth="1"/>
    <col min="10" max="10" width="59" style="3" bestFit="1" customWidth="1"/>
    <col min="11" max="11" width="6.81640625" style="3" bestFit="1" customWidth="1"/>
    <col min="12" max="12" width="12.54296875" style="3" bestFit="1" customWidth="1"/>
    <col min="13" max="15" width="8.81640625" style="3" bestFit="1" customWidth="1"/>
    <col min="16" max="16384" width="9.1796875" style="3"/>
  </cols>
  <sheetData>
    <row r="1" spans="1:15" ht="18" x14ac:dyDescent="0.35">
      <c r="A1" s="1" t="s">
        <v>0</v>
      </c>
      <c r="B1" s="1"/>
      <c r="C1" s="1"/>
      <c r="D1" s="1"/>
      <c r="E1" s="1"/>
    </row>
    <row r="2" spans="1:15" x14ac:dyDescent="0.35">
      <c r="B2" s="21"/>
      <c r="C2" s="21"/>
      <c r="D2" s="21"/>
      <c r="E2" s="21"/>
      <c r="F2" s="21"/>
      <c r="G2" s="21"/>
      <c r="H2" s="21"/>
    </row>
    <row r="3" spans="1:15" ht="18" x14ac:dyDescent="0.4">
      <c r="A3" s="22"/>
      <c r="B3" s="50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15" ht="18" x14ac:dyDescent="0.4">
      <c r="A4" s="22"/>
      <c r="B4" s="14" t="s">
        <v>2</v>
      </c>
      <c r="C4" s="36">
        <v>1</v>
      </c>
      <c r="D4" s="36">
        <v>0.89900000000000002</v>
      </c>
      <c r="E4" s="36">
        <v>0.71094999999999997</v>
      </c>
      <c r="F4" s="36">
        <v>-0.34585149999999998</v>
      </c>
      <c r="G4" s="36">
        <v>0.26705000000000001</v>
      </c>
      <c r="H4" s="36">
        <v>0.64379999999999993</v>
      </c>
    </row>
    <row r="5" spans="1:15" ht="18" x14ac:dyDescent="0.4">
      <c r="A5" s="22"/>
      <c r="B5" s="14" t="s">
        <v>3</v>
      </c>
      <c r="C5" s="36">
        <v>0.89900000000000002</v>
      </c>
      <c r="D5" s="36">
        <v>1</v>
      </c>
      <c r="E5" s="36">
        <v>0.82269999999999999</v>
      </c>
      <c r="F5" s="36">
        <v>-0.31986400000000004</v>
      </c>
      <c r="G5" s="36">
        <v>0.38374999999999998</v>
      </c>
      <c r="H5" s="36">
        <v>0.6532</v>
      </c>
    </row>
    <row r="6" spans="1:15" ht="18" x14ac:dyDescent="0.4">
      <c r="A6" s="22"/>
      <c r="B6" s="14" t="s">
        <v>4</v>
      </c>
      <c r="C6" s="36">
        <v>0.71094999999999997</v>
      </c>
      <c r="D6" s="36">
        <v>0.82269999999999999</v>
      </c>
      <c r="E6" s="36">
        <v>1</v>
      </c>
      <c r="F6" s="36">
        <v>-0.25305050000000001</v>
      </c>
      <c r="G6" s="36">
        <v>0.41270000000000001</v>
      </c>
      <c r="H6" s="36">
        <v>0.60509999999999997</v>
      </c>
    </row>
    <row r="7" spans="1:15" ht="18" x14ac:dyDescent="0.4">
      <c r="A7" s="22"/>
      <c r="B7" s="14" t="s">
        <v>5</v>
      </c>
      <c r="C7" s="36">
        <v>-0.34585149999999998</v>
      </c>
      <c r="D7" s="36">
        <v>-0.31986400000000004</v>
      </c>
      <c r="E7" s="36">
        <v>-0.25305050000000001</v>
      </c>
      <c r="F7" s="36">
        <v>1</v>
      </c>
      <c r="G7" s="36">
        <v>0.50429999999999997</v>
      </c>
      <c r="H7" s="36">
        <v>-2.3885400000000001E-2</v>
      </c>
    </row>
    <row r="8" spans="1:15" ht="18" x14ac:dyDescent="0.4">
      <c r="A8" s="22"/>
      <c r="B8" s="14" t="s">
        <v>6</v>
      </c>
      <c r="C8" s="36">
        <v>0.26705000000000001</v>
      </c>
      <c r="D8" s="36">
        <v>0.38374999999999998</v>
      </c>
      <c r="E8" s="36">
        <v>0.41270000000000001</v>
      </c>
      <c r="F8" s="36">
        <v>0.50429999999999997</v>
      </c>
      <c r="G8" s="36">
        <v>1</v>
      </c>
      <c r="H8" s="36">
        <v>0.45179999999999998</v>
      </c>
    </row>
    <row r="9" spans="1:15" ht="18" x14ac:dyDescent="0.4">
      <c r="A9" s="22"/>
      <c r="B9" s="14" t="s">
        <v>7</v>
      </c>
      <c r="C9" s="36">
        <v>0.64379999999999993</v>
      </c>
      <c r="D9" s="36">
        <v>0.6532</v>
      </c>
      <c r="E9" s="36">
        <v>0.60509999999999997</v>
      </c>
      <c r="F9" s="36">
        <v>-2.3885400000000001E-2</v>
      </c>
      <c r="G9" s="36">
        <v>0.45179999999999998</v>
      </c>
      <c r="H9" s="36">
        <v>1</v>
      </c>
    </row>
    <row r="10" spans="1:15" ht="18" x14ac:dyDescent="0.4">
      <c r="A10" s="7"/>
      <c r="B10" s="23"/>
      <c r="C10" s="23"/>
      <c r="D10" s="23"/>
    </row>
    <row r="11" spans="1:15" ht="18" x14ac:dyDescent="0.4">
      <c r="B11" s="7" t="s">
        <v>8</v>
      </c>
      <c r="C11" s="24">
        <v>7.0928999999999992E-2</v>
      </c>
      <c r="D11" s="24">
        <v>7.426350000000001E-2</v>
      </c>
      <c r="E11" s="24">
        <v>0.10007099999999999</v>
      </c>
      <c r="F11" s="24">
        <v>2.33955E-2</v>
      </c>
      <c r="G11" s="24">
        <v>3.6760500000000002E-2</v>
      </c>
      <c r="H11" s="24">
        <v>6.7355999999999999E-2</v>
      </c>
      <c r="J11" s="4"/>
      <c r="K11" s="4"/>
      <c r="L11" s="4"/>
      <c r="M11" s="4"/>
      <c r="N11" s="4"/>
      <c r="O11" s="4"/>
    </row>
    <row r="12" spans="1:15" ht="18" x14ac:dyDescent="0.4">
      <c r="B12" s="7" t="s">
        <v>9</v>
      </c>
      <c r="C12" s="24">
        <v>0.19307200000000002</v>
      </c>
      <c r="D12" s="24">
        <v>0.21877349999999998</v>
      </c>
      <c r="E12" s="24">
        <v>0.32402150000000007</v>
      </c>
      <c r="F12" s="24">
        <v>0.12151150000000002</v>
      </c>
      <c r="G12" s="24">
        <v>7.8930500000000001E-2</v>
      </c>
      <c r="H12" s="24">
        <v>0.27617700000000006</v>
      </c>
      <c r="J12" s="4"/>
      <c r="K12" s="4"/>
      <c r="L12" s="4"/>
      <c r="M12" s="4"/>
      <c r="N12" s="4"/>
      <c r="O12" s="4"/>
    </row>
    <row r="13" spans="1:15" ht="18" x14ac:dyDescent="0.4">
      <c r="A13" s="7"/>
      <c r="B13" s="24"/>
      <c r="C13" s="24"/>
      <c r="D13" s="24"/>
    </row>
    <row r="14" spans="1:15" ht="18" x14ac:dyDescent="0.4">
      <c r="A14" s="7"/>
      <c r="B14" s="24"/>
      <c r="C14" s="24"/>
      <c r="D14" s="24"/>
    </row>
    <row r="15" spans="1:15" ht="18" x14ac:dyDescent="0.4">
      <c r="A15" s="14"/>
      <c r="B15" s="24"/>
      <c r="C15" s="24"/>
      <c r="D15" s="24"/>
      <c r="J15" s="39" t="s">
        <v>10</v>
      </c>
    </row>
    <row r="16" spans="1:15" ht="18" x14ac:dyDescent="0.4">
      <c r="B16" s="25"/>
      <c r="C16" s="26" t="str">
        <f>C3</f>
        <v>US Large Cap</v>
      </c>
      <c r="D16" s="26" t="str">
        <f t="shared" ref="D16:H16" si="0">D3</f>
        <v>Dev ex US</v>
      </c>
      <c r="E16" s="26" t="str">
        <f t="shared" si="0"/>
        <v>EM</v>
      </c>
      <c r="F16" s="26" t="str">
        <f t="shared" si="0"/>
        <v>UST</v>
      </c>
      <c r="G16" s="26" t="str">
        <f t="shared" si="0"/>
        <v>US IG Corp Bond</v>
      </c>
      <c r="H16" s="26" t="str">
        <f t="shared" si="0"/>
        <v>REITs</v>
      </c>
    </row>
    <row r="17" spans="2:12" ht="18" x14ac:dyDescent="0.4">
      <c r="B17" s="14" t="s">
        <v>11</v>
      </c>
      <c r="C17" s="27">
        <v>0.32957596499828701</v>
      </c>
      <c r="D17" s="27">
        <v>0.1</v>
      </c>
      <c r="E17" s="27">
        <v>0.17145982881619667</v>
      </c>
      <c r="F17" s="27">
        <v>0.19896420618551627</v>
      </c>
      <c r="G17" s="27">
        <v>0.1</v>
      </c>
      <c r="H17" s="27">
        <v>0.1</v>
      </c>
      <c r="I17" s="28">
        <f>SUM(C17:H17)</f>
        <v>0.99999999999999989</v>
      </c>
      <c r="J17" s="29" t="s">
        <v>41</v>
      </c>
      <c r="K17" s="75">
        <v>0.1</v>
      </c>
      <c r="L17" s="29" t="s">
        <v>12</v>
      </c>
    </row>
    <row r="18" spans="2:12" ht="18" x14ac:dyDescent="0.4">
      <c r="B18" s="14" t="s">
        <v>8</v>
      </c>
      <c r="C18" s="24">
        <f>C17*C11</f>
        <v>2.3376493621363497E-2</v>
      </c>
      <c r="D18" s="24">
        <f t="shared" ref="D18:H18" si="1">D17*D11</f>
        <v>7.4263500000000017E-3</v>
      </c>
      <c r="E18" s="24">
        <f t="shared" si="1"/>
        <v>1.7158156529465618E-2</v>
      </c>
      <c r="F18" s="24">
        <f t="shared" si="1"/>
        <v>4.6548670858132463E-3</v>
      </c>
      <c r="G18" s="24">
        <f t="shared" si="1"/>
        <v>3.6760500000000002E-3</v>
      </c>
      <c r="H18" s="24">
        <f t="shared" si="1"/>
        <v>6.7356000000000004E-3</v>
      </c>
      <c r="I18" s="37">
        <f>SUM(C18:H18)</f>
        <v>6.3027517236642364E-2</v>
      </c>
      <c r="J18" s="38" t="s">
        <v>13</v>
      </c>
    </row>
    <row r="19" spans="2:12" x14ac:dyDescent="0.35">
      <c r="H19" s="70" t="s">
        <v>14</v>
      </c>
      <c r="I19" s="72">
        <f t="array" ref="I19">MMULT(MMULT(C17:H17*$C$12:$H$12,$C$4:$H$9),TRANSPOSE(C17:H17*$C$12:$H$12))</f>
        <v>2.2500255156963245E-2</v>
      </c>
    </row>
    <row r="20" spans="2:12" ht="18" x14ac:dyDescent="0.4">
      <c r="H20" s="71" t="s">
        <v>9</v>
      </c>
      <c r="I20" s="30">
        <f>SQRT(I19)</f>
        <v>0.15000085052079953</v>
      </c>
      <c r="J20" s="31" t="s">
        <v>15</v>
      </c>
      <c r="K20" s="32">
        <v>0.15</v>
      </c>
    </row>
    <row r="21" spans="2:12" ht="18" x14ac:dyDescent="0.4">
      <c r="H21" s="33" t="s">
        <v>16</v>
      </c>
      <c r="I21" s="34">
        <v>0.03</v>
      </c>
    </row>
    <row r="22" spans="2:12" ht="18" x14ac:dyDescent="0.4">
      <c r="H22" s="33" t="s">
        <v>17</v>
      </c>
      <c r="I22" s="35">
        <f>(I18-I21)/I20</f>
        <v>0.22018219978067843</v>
      </c>
    </row>
    <row r="23" spans="2:12" x14ac:dyDescent="0.35">
      <c r="B23" s="51"/>
      <c r="C23" s="51"/>
      <c r="D23" s="51"/>
      <c r="E23" s="51"/>
      <c r="F23" s="51"/>
      <c r="G23" s="51"/>
      <c r="H23" s="51"/>
    </row>
    <row r="24" spans="2:12" ht="18" x14ac:dyDescent="0.4">
      <c r="B24" s="53" t="s">
        <v>42</v>
      </c>
      <c r="C24" s="52">
        <v>0.49999998616919944</v>
      </c>
      <c r="D24" s="52">
        <v>0.10000000000000002</v>
      </c>
      <c r="E24" s="52">
        <v>0.1</v>
      </c>
      <c r="F24" s="52">
        <v>0.1</v>
      </c>
      <c r="G24" s="52">
        <v>0.1</v>
      </c>
      <c r="H24" s="52">
        <v>0.1</v>
      </c>
    </row>
    <row r="25" spans="2:12" ht="18" x14ac:dyDescent="0.4">
      <c r="B25" s="53" t="s">
        <v>43</v>
      </c>
      <c r="C25" s="52">
        <v>0.20103578379859813</v>
      </c>
      <c r="D25" s="52">
        <v>0.10000000000000002</v>
      </c>
      <c r="E25" s="52">
        <v>0.1</v>
      </c>
      <c r="F25" s="52">
        <v>0.39896420618551626</v>
      </c>
      <c r="G25" s="52">
        <v>0.1</v>
      </c>
      <c r="H25" s="52">
        <v>0.1</v>
      </c>
    </row>
    <row r="26" spans="2:12" ht="18" x14ac:dyDescent="0.4">
      <c r="B26" s="53" t="s">
        <v>44</v>
      </c>
      <c r="C26" s="52">
        <v>0.20103578379859813</v>
      </c>
      <c r="D26" s="52">
        <v>0.10000000000000002</v>
      </c>
      <c r="E26" s="52">
        <v>0.1</v>
      </c>
      <c r="F26" s="52">
        <v>0.39896420618551626</v>
      </c>
      <c r="G26" s="52">
        <v>0.1</v>
      </c>
      <c r="H26" s="52">
        <v>0.1</v>
      </c>
    </row>
    <row r="27" spans="2:12" ht="18" x14ac:dyDescent="0.4">
      <c r="B27" s="53" t="s">
        <v>45</v>
      </c>
      <c r="C27" s="52">
        <v>0.20103578379859813</v>
      </c>
      <c r="D27" s="52">
        <v>0.10000000000000002</v>
      </c>
      <c r="E27" s="52">
        <v>0.1</v>
      </c>
      <c r="F27" s="52">
        <v>0.39896420618551626</v>
      </c>
      <c r="G27" s="52">
        <v>0.1</v>
      </c>
      <c r="H27" s="5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A670-856E-4245-BC0F-9082E227ACE7}">
  <sheetPr>
    <tabColor rgb="FF06005A"/>
  </sheetPr>
  <dimension ref="A1:F7"/>
  <sheetViews>
    <sheetView workbookViewId="0"/>
  </sheetViews>
  <sheetFormatPr defaultRowHeight="17.5" x14ac:dyDescent="0.35"/>
  <cols>
    <col min="1" max="1" width="23" style="3" bestFit="1" customWidth="1"/>
    <col min="2" max="2" width="9.81640625" style="3" customWidth="1"/>
    <col min="3" max="6" width="16.81640625" style="3" bestFit="1" customWidth="1"/>
    <col min="7" max="16384" width="8.7265625" style="3"/>
  </cols>
  <sheetData>
    <row r="1" spans="1:6" ht="18" x14ac:dyDescent="0.4">
      <c r="A1" s="54" t="s">
        <v>52</v>
      </c>
      <c r="B1" s="55" t="s">
        <v>51</v>
      </c>
      <c r="C1" s="55" t="s">
        <v>42</v>
      </c>
      <c r="D1" s="55" t="s">
        <v>43</v>
      </c>
      <c r="E1" s="55" t="s">
        <v>44</v>
      </c>
      <c r="F1" s="55" t="s">
        <v>45</v>
      </c>
    </row>
    <row r="2" spans="1:6" ht="18" x14ac:dyDescent="0.4">
      <c r="A2" s="54" t="s">
        <v>2</v>
      </c>
      <c r="B2" s="56">
        <v>0.32957596499828701</v>
      </c>
      <c r="C2" s="76">
        <v>0.49999998616919944</v>
      </c>
      <c r="D2" s="76">
        <v>0.20103578379859813</v>
      </c>
      <c r="E2" s="56">
        <v>0.20103578379859813</v>
      </c>
      <c r="F2" s="56">
        <v>0.20103578379859813</v>
      </c>
    </row>
    <row r="3" spans="1:6" ht="18" x14ac:dyDescent="0.4">
      <c r="A3" s="54" t="s">
        <v>3</v>
      </c>
      <c r="B3" s="56">
        <v>0.1</v>
      </c>
      <c r="C3" s="76">
        <v>0.10000000000000002</v>
      </c>
      <c r="D3" s="76">
        <v>0.10000000000000002</v>
      </c>
      <c r="E3" s="56">
        <v>0.10000000000000002</v>
      </c>
      <c r="F3" s="56">
        <v>0.10000000000000002</v>
      </c>
    </row>
    <row r="4" spans="1:6" ht="18" x14ac:dyDescent="0.4">
      <c r="A4" s="54" t="s">
        <v>4</v>
      </c>
      <c r="B4" s="56">
        <v>0.17145982881619667</v>
      </c>
      <c r="C4" s="76">
        <v>0.1</v>
      </c>
      <c r="D4" s="76">
        <v>0.1</v>
      </c>
      <c r="E4" s="56">
        <v>0.1</v>
      </c>
      <c r="F4" s="56">
        <v>0.1</v>
      </c>
    </row>
    <row r="5" spans="1:6" ht="18" x14ac:dyDescent="0.4">
      <c r="A5" s="54" t="s">
        <v>5</v>
      </c>
      <c r="B5" s="56">
        <v>0.19896420618551627</v>
      </c>
      <c r="C5" s="76">
        <v>0.1</v>
      </c>
      <c r="D5" s="76">
        <v>0.39896420618551626</v>
      </c>
      <c r="E5" s="56">
        <v>0.39896420618551626</v>
      </c>
      <c r="F5" s="56">
        <v>0.39896420618551626</v>
      </c>
    </row>
    <row r="6" spans="1:6" ht="18" x14ac:dyDescent="0.4">
      <c r="A6" s="54" t="s">
        <v>6</v>
      </c>
      <c r="B6" s="56">
        <v>0.1</v>
      </c>
      <c r="C6" s="76">
        <v>0.1</v>
      </c>
      <c r="D6" s="76">
        <v>0.1</v>
      </c>
      <c r="E6" s="56">
        <v>0.1</v>
      </c>
      <c r="F6" s="56">
        <v>0.1</v>
      </c>
    </row>
    <row r="7" spans="1:6" ht="18" x14ac:dyDescent="0.4">
      <c r="A7" s="54" t="s">
        <v>7</v>
      </c>
      <c r="B7" s="56">
        <v>0.1</v>
      </c>
      <c r="C7" s="56">
        <v>0.1</v>
      </c>
      <c r="D7" s="56">
        <v>0.1</v>
      </c>
      <c r="E7" s="56">
        <v>0.1</v>
      </c>
      <c r="F7" s="56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4A6-A3B8-41AB-967D-70E23092A588}">
  <sheetPr codeName="Sheet4">
    <tabColor rgb="FF06005A"/>
  </sheetPr>
  <dimension ref="A1:G37"/>
  <sheetViews>
    <sheetView zoomScaleNormal="100" workbookViewId="0">
      <pane xSplit="1" ySplit="1" topLeftCell="B2" activePane="bottomRight" state="frozen"/>
      <selection pane="topRight" activeCell="C5" sqref="C5"/>
      <selection pane="bottomLeft" activeCell="C5" sqref="C5"/>
      <selection pane="bottomRight"/>
    </sheetView>
  </sheetViews>
  <sheetFormatPr defaultColWidth="8.7265625" defaultRowHeight="17.5" x14ac:dyDescent="0.35"/>
  <cols>
    <col min="1" max="1" width="15.453125" style="43" bestFit="1" customWidth="1"/>
    <col min="2" max="2" width="18.7265625" style="3" bestFit="1" customWidth="1"/>
    <col min="3" max="3" width="14.26953125" style="3" bestFit="1" customWidth="1"/>
    <col min="4" max="4" width="13.1796875" style="3" bestFit="1" customWidth="1"/>
    <col min="5" max="5" width="14.81640625" style="3" bestFit="1" customWidth="1"/>
    <col min="6" max="6" width="23" style="3" bestFit="1" customWidth="1"/>
    <col min="7" max="7" width="13.1796875" style="3" bestFit="1" customWidth="1"/>
    <col min="8" max="8" width="8.7265625" style="3"/>
    <col min="9" max="9" width="10.453125" style="3" bestFit="1" customWidth="1"/>
    <col min="10" max="10" width="10.54296875" style="3" bestFit="1" customWidth="1"/>
    <col min="11" max="11" width="9" style="3" bestFit="1" customWidth="1"/>
    <col min="12" max="12" width="3.54296875" style="3" bestFit="1" customWidth="1"/>
    <col min="13" max="13" width="4" style="3" bestFit="1" customWidth="1"/>
    <col min="14" max="14" width="11.54296875" style="3" bestFit="1" customWidth="1"/>
    <col min="15" max="15" width="5.26953125" style="3" bestFit="1" customWidth="1"/>
    <col min="16" max="16384" width="8.7265625" style="3"/>
  </cols>
  <sheetData>
    <row r="1" spans="1:7" x14ac:dyDescent="0.35">
      <c r="A1" s="40" t="s">
        <v>18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</row>
    <row r="2" spans="1:7" ht="18" x14ac:dyDescent="0.35">
      <c r="A2" s="2">
        <v>42398</v>
      </c>
      <c r="B2" s="42">
        <v>-7.0900703232823492E-2</v>
      </c>
      <c r="C2" s="42">
        <v>-7.1031651380142141E-2</v>
      </c>
      <c r="D2" s="42">
        <v>-7.089781546421367E-2</v>
      </c>
      <c r="E2" s="42">
        <v>-6.9951214985172913E-2</v>
      </c>
      <c r="F2" s="42">
        <v>-3.6555540765821994E-4</v>
      </c>
      <c r="G2" s="42">
        <v>-2.7719290919110993E-2</v>
      </c>
    </row>
    <row r="3" spans="1:7" ht="18" x14ac:dyDescent="0.35">
      <c r="A3" s="2">
        <v>42429</v>
      </c>
      <c r="B3" s="42">
        <v>-1.141850649364926E-2</v>
      </c>
      <c r="C3" s="42">
        <v>-2.5610646551724282E-2</v>
      </c>
      <c r="D3" s="42">
        <v>-2.5667068965517379E-2</v>
      </c>
      <c r="E3" s="42">
        <v>-0.14573604366481593</v>
      </c>
      <c r="F3" s="42">
        <v>2.690323693451669E-3</v>
      </c>
      <c r="G3" s="42">
        <v>-3.2588508614182581E-3</v>
      </c>
    </row>
    <row r="4" spans="1:7" ht="18" x14ac:dyDescent="0.35">
      <c r="A4" s="2">
        <v>42460</v>
      </c>
      <c r="B4" s="42">
        <v>6.6332939827054377E-2</v>
      </c>
      <c r="C4" s="42">
        <v>5.8708242693516731E-2</v>
      </c>
      <c r="D4" s="42">
        <v>5.8532644759239021E-2</v>
      </c>
      <c r="E4" s="42">
        <v>6.1030958645176117E-2</v>
      </c>
      <c r="F4" s="42">
        <v>1.7660780092676992E-2</v>
      </c>
      <c r="G4" s="42">
        <v>7.9269982225940588E-2</v>
      </c>
    </row>
    <row r="5" spans="1:7" ht="18" x14ac:dyDescent="0.35">
      <c r="A5" s="2">
        <v>42489</v>
      </c>
      <c r="B5" s="42">
        <v>2.8425503493836008E-2</v>
      </c>
      <c r="C5" s="42">
        <v>2.5360785649781406E-2</v>
      </c>
      <c r="D5" s="42">
        <v>2.5157553870558475E-2</v>
      </c>
      <c r="E5" s="42">
        <v>-4.4694195426004731E-2</v>
      </c>
      <c r="F5" s="42">
        <v>2.2622325584427502E-2</v>
      </c>
      <c r="G5" s="42">
        <v>3.4083559509273526E-2</v>
      </c>
    </row>
    <row r="6" spans="1:7" ht="18" x14ac:dyDescent="0.35">
      <c r="A6" s="2">
        <v>42521</v>
      </c>
      <c r="B6" s="42">
        <v>-4.533258722061409E-3</v>
      </c>
      <c r="C6" s="42">
        <v>-4.0581168301866075E-3</v>
      </c>
      <c r="D6" s="42">
        <v>-3.9829069345230896E-3</v>
      </c>
      <c r="E6" s="42">
        <v>5.2941176470605329E-4</v>
      </c>
      <c r="F6" s="42">
        <v>5.628532309142756E-3</v>
      </c>
      <c r="G6" s="42">
        <v>7.7524134619211598E-3</v>
      </c>
    </row>
    <row r="7" spans="1:7" ht="18" x14ac:dyDescent="0.35">
      <c r="A7" s="2">
        <v>42551</v>
      </c>
      <c r="B7" s="42">
        <v>1.1083543182978522E-2</v>
      </c>
      <c r="C7" s="42">
        <v>-1.2665618530526359E-2</v>
      </c>
      <c r="D7" s="42">
        <v>-1.2734170540213483E-2</v>
      </c>
      <c r="E7" s="42">
        <v>-9.0330015818613191E-2</v>
      </c>
      <c r="F7" s="42">
        <v>1.3024274579970034E-2</v>
      </c>
      <c r="G7" s="42">
        <v>1.204039598436373E-2</v>
      </c>
    </row>
    <row r="8" spans="1:7" ht="18" x14ac:dyDescent="0.35">
      <c r="A8" s="2">
        <v>42580</v>
      </c>
      <c r="B8" s="42">
        <v>3.1428796597242355E-2</v>
      </c>
      <c r="C8" s="42">
        <v>2.0234952787891148E-3</v>
      </c>
      <c r="D8" s="42">
        <v>2.0320092841697142E-3</v>
      </c>
      <c r="E8" s="42">
        <v>-8.5413237489632504E-2</v>
      </c>
      <c r="F8" s="42">
        <v>2.0263169021683097E-2</v>
      </c>
      <c r="G8" s="42">
        <v>4.945414448461919E-2</v>
      </c>
    </row>
    <row r="9" spans="1:7" ht="18" x14ac:dyDescent="0.35">
      <c r="A9" s="2">
        <v>42613</v>
      </c>
      <c r="B9" s="42">
        <v>1.5170179566829003E-2</v>
      </c>
      <c r="C9" s="42">
        <v>3.5839855911719856E-2</v>
      </c>
      <c r="D9" s="42">
        <v>3.5925648505165025E-2</v>
      </c>
      <c r="E9" s="42">
        <v>3.4753746530989747E-2</v>
      </c>
      <c r="F9" s="42">
        <v>2.7643789637948109E-3</v>
      </c>
      <c r="G9" s="42">
        <v>5.3222862074571936E-3</v>
      </c>
    </row>
    <row r="10" spans="1:7" ht="18" x14ac:dyDescent="0.35">
      <c r="A10" s="2">
        <v>42643</v>
      </c>
      <c r="B10" s="42">
        <v>-7.1090370339572497E-3</v>
      </c>
      <c r="C10" s="42">
        <v>3.7368474351535206E-3</v>
      </c>
      <c r="D10" s="42">
        <v>3.7428485953424654E-3</v>
      </c>
      <c r="E10" s="42">
        <v>4.7123032721468644E-2</v>
      </c>
      <c r="F10" s="42">
        <v>-1.9140961713981191E-3</v>
      </c>
      <c r="G10" s="42">
        <v>-2.211571176380555E-2</v>
      </c>
    </row>
    <row r="11" spans="1:7" ht="18" x14ac:dyDescent="0.35">
      <c r="A11" s="2">
        <v>42674</v>
      </c>
      <c r="B11" s="42">
        <v>-8.1750174758813965E-3</v>
      </c>
      <c r="C11" s="42">
        <v>-1.2096189354933805E-2</v>
      </c>
      <c r="D11" s="42">
        <v>-1.1886518877802919E-2</v>
      </c>
      <c r="E11" s="42">
        <v>8.2421120035046855E-2</v>
      </c>
      <c r="F11" s="42">
        <v>-1.1357299783160549E-3</v>
      </c>
      <c r="G11" s="42">
        <v>-4.7977579679123993E-2</v>
      </c>
    </row>
    <row r="12" spans="1:7" ht="18" x14ac:dyDescent="0.35">
      <c r="A12" s="2">
        <v>42704</v>
      </c>
      <c r="B12" s="42">
        <v>1.3097344494606046E-2</v>
      </c>
      <c r="C12" s="42">
        <v>-2.2452865505211098E-2</v>
      </c>
      <c r="D12" s="42">
        <v>-2.2441708247456574E-2</v>
      </c>
      <c r="E12" s="42">
        <v>0.21372768489657093</v>
      </c>
      <c r="F12" s="42">
        <v>-2.100860244214391E-2</v>
      </c>
      <c r="G12" s="42">
        <v>-4.4767840158294957E-2</v>
      </c>
    </row>
    <row r="13" spans="1:7" ht="18" x14ac:dyDescent="0.35">
      <c r="A13" s="2">
        <v>42734</v>
      </c>
      <c r="B13" s="42">
        <v>4.1212498597509965E-2</v>
      </c>
      <c r="C13" s="42">
        <v>1.66249341458619E-2</v>
      </c>
      <c r="D13" s="42">
        <v>1.6531582465107036E-2</v>
      </c>
      <c r="E13" s="42">
        <v>0.1628478324663199</v>
      </c>
      <c r="F13" s="42">
        <v>-1.0933839550984894E-2</v>
      </c>
      <c r="G13" s="42">
        <v>2.2187854471761338E-2</v>
      </c>
    </row>
    <row r="14" spans="1:7" ht="18" x14ac:dyDescent="0.35">
      <c r="A14" s="2">
        <v>42766</v>
      </c>
      <c r="B14" s="42">
        <v>1.2199261987146848E-2</v>
      </c>
      <c r="C14" s="42">
        <v>2.6636501798213644E-2</v>
      </c>
      <c r="D14" s="42">
        <v>2.6415352488495553E-2</v>
      </c>
      <c r="E14" s="42">
        <v>-2.404173036499133E-2</v>
      </c>
      <c r="F14" s="42">
        <v>1.157038054572565E-2</v>
      </c>
      <c r="G14" s="42">
        <v>2.7045713116884095E-2</v>
      </c>
    </row>
    <row r="15" spans="1:7" ht="18" x14ac:dyDescent="0.35">
      <c r="A15" s="2">
        <v>42794</v>
      </c>
      <c r="B15" s="42">
        <v>2.3479002150828265E-2</v>
      </c>
      <c r="C15" s="42">
        <v>1.9443219828235526E-2</v>
      </c>
      <c r="D15" s="42">
        <v>1.9346583546783064E-2</v>
      </c>
      <c r="E15" s="42">
        <v>-5.598225780278126E-3</v>
      </c>
      <c r="F15" s="42">
        <v>3.565603845509433E-3</v>
      </c>
      <c r="G15" s="42">
        <v>1.1738412480239343E-2</v>
      </c>
    </row>
    <row r="16" spans="1:7" ht="18" x14ac:dyDescent="0.35">
      <c r="A16" s="2">
        <v>42825</v>
      </c>
      <c r="B16" s="42">
        <v>1.2071876389556297E-2</v>
      </c>
      <c r="C16" s="42">
        <v>1.6079931710093212E-2</v>
      </c>
      <c r="D16" s="42">
        <v>1.6280607186346389E-2</v>
      </c>
      <c r="E16" s="42">
        <v>2.5968683543345895E-2</v>
      </c>
      <c r="F16" s="42">
        <v>-7.0058238075222613E-4</v>
      </c>
      <c r="G16" s="42">
        <v>-9.5477759335317134E-3</v>
      </c>
    </row>
    <row r="17" spans="1:7" ht="18" x14ac:dyDescent="0.35">
      <c r="A17" s="2">
        <v>42853</v>
      </c>
      <c r="B17" s="42">
        <v>-2.1164449182333586E-3</v>
      </c>
      <c r="C17" s="42">
        <v>1.0835100177397319E-2</v>
      </c>
      <c r="D17" s="42">
        <v>1.0894473546905824E-2</v>
      </c>
      <c r="E17" s="42">
        <v>-7.3837755873566058E-2</v>
      </c>
      <c r="F17" s="42">
        <v>1.3826018046467258E-2</v>
      </c>
      <c r="G17" s="42">
        <v>2.8874941107462429E-2</v>
      </c>
    </row>
    <row r="18" spans="1:7" ht="18" x14ac:dyDescent="0.35">
      <c r="A18" s="2">
        <v>42886</v>
      </c>
      <c r="B18" s="42">
        <v>1.3758462677131475E-2</v>
      </c>
      <c r="C18" s="42">
        <v>4.4935025215635985E-2</v>
      </c>
      <c r="D18" s="42">
        <v>4.4839948587975693E-2</v>
      </c>
      <c r="E18" s="42">
        <v>2.7414099760488249E-3</v>
      </c>
      <c r="F18" s="42">
        <v>5.5082402101070405E-3</v>
      </c>
      <c r="G18" s="42">
        <v>-1.2701859801291904E-2</v>
      </c>
    </row>
    <row r="19" spans="1:7" ht="18" x14ac:dyDescent="0.35">
      <c r="A19" s="2">
        <v>42916</v>
      </c>
      <c r="B19" s="42">
        <v>1.6196913994220383E-2</v>
      </c>
      <c r="C19" s="42">
        <v>1.1630174635241448E-2</v>
      </c>
      <c r="D19" s="42">
        <v>1.1717593265993415E-2</v>
      </c>
      <c r="E19" s="42">
        <v>-5.1095737963693537E-2</v>
      </c>
      <c r="F19" s="42">
        <v>1.3051744237668302E-2</v>
      </c>
      <c r="G19" s="42">
        <v>2.2608429109110824E-2</v>
      </c>
    </row>
    <row r="20" spans="1:7" ht="18" x14ac:dyDescent="0.35">
      <c r="A20" s="2">
        <v>42947</v>
      </c>
      <c r="B20" s="42">
        <v>8.5799554583945864E-3</v>
      </c>
      <c r="C20" s="42">
        <v>6.3072023951282761E-3</v>
      </c>
      <c r="D20" s="42">
        <v>6.2388095319101111E-3</v>
      </c>
      <c r="E20" s="42">
        <v>6.0359451257534551E-2</v>
      </c>
      <c r="F20" s="42">
        <v>1.4797747897477053E-3</v>
      </c>
      <c r="G20" s="42">
        <v>-4.9333876118918592E-3</v>
      </c>
    </row>
    <row r="21" spans="1:7" ht="18" x14ac:dyDescent="0.35">
      <c r="A21" s="2">
        <v>42978</v>
      </c>
      <c r="B21" s="42">
        <v>-2.1827898254299523E-3</v>
      </c>
      <c r="C21" s="42">
        <v>1.0599104655514429E-2</v>
      </c>
      <c r="D21" s="42">
        <v>1.0585435175303944E-2</v>
      </c>
      <c r="E21" s="42">
        <v>-4.653962561428486E-2</v>
      </c>
      <c r="F21" s="42">
        <v>7.0085310262408343E-3</v>
      </c>
      <c r="G21" s="42">
        <v>8.8035140343815758E-3</v>
      </c>
    </row>
    <row r="22" spans="1:7" ht="18" x14ac:dyDescent="0.35">
      <c r="A22" s="2">
        <v>43007</v>
      </c>
      <c r="B22" s="42">
        <v>1.7244050422801561E-2</v>
      </c>
      <c r="C22" s="42">
        <v>1.8057669536275214E-2</v>
      </c>
      <c r="D22" s="42">
        <v>1.8012705219700824E-2</v>
      </c>
      <c r="E22" s="42">
        <v>-3.2177051761464125E-3</v>
      </c>
      <c r="F22" s="42">
        <v>3.4629635252564155E-3</v>
      </c>
      <c r="G22" s="42">
        <v>9.7730998320119025E-3</v>
      </c>
    </row>
    <row r="23" spans="1:7" ht="18" x14ac:dyDescent="0.35">
      <c r="A23" s="2">
        <v>43039</v>
      </c>
      <c r="B23" s="42">
        <v>2.7865664120484003E-2</v>
      </c>
      <c r="C23" s="42">
        <v>1.7201278511799156E-2</v>
      </c>
      <c r="D23" s="42">
        <v>1.731300861105637E-2</v>
      </c>
      <c r="E23" s="42">
        <v>7.1961035422343264E-2</v>
      </c>
      <c r="F23" s="42">
        <v>1.899915823169278E-3</v>
      </c>
      <c r="G23" s="42">
        <v>-6.0903201417549513E-3</v>
      </c>
    </row>
    <row r="24" spans="1:7" ht="18" x14ac:dyDescent="0.35">
      <c r="A24" s="2">
        <v>43069</v>
      </c>
      <c r="B24" s="42">
        <v>1.2679341091078671E-2</v>
      </c>
      <c r="C24" s="42">
        <v>1.0334078645513556E-2</v>
      </c>
      <c r="D24" s="42">
        <v>1.025677404762671E-2</v>
      </c>
      <c r="E24" s="42">
        <v>-2.8112994350284999E-3</v>
      </c>
      <c r="F24" s="42">
        <v>1.5650517760486895E-3</v>
      </c>
      <c r="G24" s="42">
        <v>1.1343958512005765E-2</v>
      </c>
    </row>
    <row r="25" spans="1:7" ht="18" x14ac:dyDescent="0.35">
      <c r="A25" s="2">
        <v>43098</v>
      </c>
      <c r="B25" s="42">
        <v>2.6366374032763939E-2</v>
      </c>
      <c r="C25" s="42">
        <v>5.5423655403060677E-3</v>
      </c>
      <c r="D25" s="42">
        <v>5.5545477804785871E-3</v>
      </c>
      <c r="E25" s="42">
        <v>2.1049043909348503E-2</v>
      </c>
      <c r="F25" s="42">
        <v>4.1076949908109639E-3</v>
      </c>
      <c r="G25" s="42">
        <v>9.6416201243071254E-3</v>
      </c>
    </row>
    <row r="26" spans="1:7" ht="18" x14ac:dyDescent="0.35">
      <c r="A26" s="2">
        <v>43131</v>
      </c>
      <c r="B26" s="42">
        <v>4.5290403994364757E-2</v>
      </c>
      <c r="C26" s="42">
        <v>4.8460328911913361E-2</v>
      </c>
      <c r="D26" s="42">
        <v>4.8309271074178886E-2</v>
      </c>
      <c r="E26" s="42">
        <v>7.5104781725385497E-2</v>
      </c>
      <c r="F26" s="42">
        <v>-2.3872009854905428E-3</v>
      </c>
      <c r="G26" s="42">
        <v>-7.5279809923204958E-3</v>
      </c>
    </row>
    <row r="27" spans="1:7" ht="18" x14ac:dyDescent="0.35">
      <c r="A27" s="2">
        <v>43159</v>
      </c>
      <c r="B27" s="42">
        <v>-3.1242142177585641E-2</v>
      </c>
      <c r="C27" s="42">
        <v>-3.7155503597122302E-2</v>
      </c>
      <c r="D27" s="42">
        <v>-3.7099725719424458E-2</v>
      </c>
      <c r="E27" s="42">
        <v>0.10615523890818064</v>
      </c>
      <c r="F27" s="42">
        <v>-1.7245749636891499E-2</v>
      </c>
      <c r="G27" s="42">
        <v>-5.2868836144315236E-2</v>
      </c>
    </row>
    <row r="28" spans="1:7" ht="18" x14ac:dyDescent="0.35">
      <c r="A28" s="2">
        <v>43189</v>
      </c>
      <c r="B28" s="42">
        <v>2.4902994496129854E-3</v>
      </c>
      <c r="C28" s="42">
        <v>-1.1658812300966158E-2</v>
      </c>
      <c r="D28" s="42">
        <v>-1.1562314353122103E-2</v>
      </c>
      <c r="E28" s="42">
        <v>-5.7899502068867155E-3</v>
      </c>
      <c r="F28" s="42">
        <v>-4.7781985546419608E-3</v>
      </c>
      <c r="G28" s="42">
        <v>6.8646035241346024E-3</v>
      </c>
    </row>
    <row r="29" spans="1:7" ht="18" x14ac:dyDescent="0.35">
      <c r="A29" s="2">
        <v>43220</v>
      </c>
      <c r="B29" s="42">
        <v>-1.7096680512819637E-2</v>
      </c>
      <c r="C29" s="42">
        <v>6.5936006118937967E-3</v>
      </c>
      <c r="D29" s="42">
        <v>6.5547411137316007E-3</v>
      </c>
      <c r="E29" s="42">
        <v>9.436220472440849E-3</v>
      </c>
      <c r="F29" s="42">
        <v>5.5783421938290984E-4</v>
      </c>
      <c r="G29" s="42">
        <v>1.0842501694914668E-2</v>
      </c>
    </row>
    <row r="30" spans="1:7" ht="18" x14ac:dyDescent="0.35">
      <c r="A30" s="2">
        <v>43251</v>
      </c>
      <c r="B30" s="42">
        <v>1.9928037871729701E-2</v>
      </c>
      <c r="C30" s="42">
        <v>6.6551801415288782E-3</v>
      </c>
      <c r="D30" s="42">
        <v>6.5589384318752312E-3</v>
      </c>
      <c r="E30" s="42">
        <v>3.8099749528479908E-2</v>
      </c>
      <c r="F30" s="42">
        <v>-7.6891470982493196E-3</v>
      </c>
      <c r="G30" s="42">
        <v>2.1958016183356095E-2</v>
      </c>
    </row>
    <row r="31" spans="1:7" ht="18" x14ac:dyDescent="0.35">
      <c r="A31" s="2">
        <v>43280</v>
      </c>
      <c r="B31" s="42">
        <v>2.2670780917191699E-2</v>
      </c>
      <c r="C31" s="42">
        <v>-2.1363402330665648E-2</v>
      </c>
      <c r="D31" s="42">
        <v>-2.1215148324207178E-2</v>
      </c>
      <c r="E31" s="42">
        <v>-2.2114008766382493E-2</v>
      </c>
      <c r="F31" s="42">
        <v>1.1626138669614992E-3</v>
      </c>
      <c r="G31" s="42">
        <v>2.5790930993283039E-2</v>
      </c>
    </row>
    <row r="32" spans="1:7" ht="18" x14ac:dyDescent="0.35">
      <c r="A32" s="2">
        <v>43312</v>
      </c>
      <c r="B32" s="42">
        <v>1.2717833043005593E-2</v>
      </c>
      <c r="C32" s="42">
        <v>-1.5943986013986021E-2</v>
      </c>
      <c r="D32" s="42">
        <v>-1.6116083916083924E-2</v>
      </c>
      <c r="E32" s="42">
        <v>-8.055035971222901E-3</v>
      </c>
      <c r="F32" s="42">
        <v>6.5594834696110745E-3</v>
      </c>
      <c r="G32" s="42">
        <v>1.6301113377244325E-2</v>
      </c>
    </row>
    <row r="33" spans="1:7" ht="18" x14ac:dyDescent="0.35">
      <c r="A33" s="2">
        <v>43343</v>
      </c>
      <c r="B33" s="42">
        <v>2.1460485302569322E-2</v>
      </c>
      <c r="C33" s="42">
        <v>-5.9675164752773999E-3</v>
      </c>
      <c r="D33" s="42">
        <v>-5.957931065820073E-3</v>
      </c>
      <c r="E33" s="42">
        <v>2.8502017328103446E-5</v>
      </c>
      <c r="F33" s="42">
        <v>6.4836119979054139E-3</v>
      </c>
      <c r="G33" s="42">
        <v>1.3213226837170371E-2</v>
      </c>
    </row>
    <row r="34" spans="1:7" ht="18" x14ac:dyDescent="0.35">
      <c r="A34" s="2">
        <v>43371</v>
      </c>
      <c r="B34" s="42">
        <v>1.4283860522096925E-2</v>
      </c>
      <c r="C34" s="42">
        <v>-3.1860775008645667E-3</v>
      </c>
      <c r="D34" s="42">
        <v>-3.1854363744935306E-3</v>
      </c>
      <c r="E34" s="42">
        <v>3.9991414201417649E-2</v>
      </c>
      <c r="F34" s="42">
        <v>-3.2318034267610684E-3</v>
      </c>
      <c r="G34" s="42">
        <v>-5.8463042097383414E-3</v>
      </c>
    </row>
    <row r="35" spans="1:7" ht="18" x14ac:dyDescent="0.35">
      <c r="A35" s="2">
        <v>43404</v>
      </c>
      <c r="B35" s="42">
        <v>-4.6754408920375641E-2</v>
      </c>
      <c r="C35" s="42">
        <v>-5.0317545795630081E-2</v>
      </c>
      <c r="D35" s="42">
        <v>-4.9963407636283368E-2</v>
      </c>
      <c r="E35" s="42">
        <v>4.9048327705931323E-2</v>
      </c>
      <c r="F35" s="42">
        <v>-8.0948277797958743E-3</v>
      </c>
      <c r="G35" s="42">
        <v>-3.7030481474632108E-2</v>
      </c>
    </row>
    <row r="36" spans="1:7" ht="18" x14ac:dyDescent="0.35">
      <c r="A36" s="2">
        <v>43434</v>
      </c>
      <c r="B36" s="42">
        <v>-2.311175032095996E-2</v>
      </c>
      <c r="C36" s="42">
        <v>-2.4771692233434232E-2</v>
      </c>
      <c r="D36" s="42">
        <v>-2.4968688779280952E-2</v>
      </c>
      <c r="E36" s="42">
        <v>-1.1236614275414584E-2</v>
      </c>
      <c r="F36" s="42">
        <v>-5.487282913805719E-3</v>
      </c>
      <c r="G36" s="42">
        <v>2.0315232666779141E-2</v>
      </c>
    </row>
    <row r="37" spans="1:7" ht="18" x14ac:dyDescent="0.35">
      <c r="A37" s="2">
        <v>43465</v>
      </c>
      <c r="B37" s="42">
        <v>-5.3332589110181849E-2</v>
      </c>
      <c r="C37" s="42">
        <v>-4.8228644620873846E-2</v>
      </c>
      <c r="D37" s="42">
        <v>-4.8228644620873846E-2</v>
      </c>
      <c r="E37" s="42">
        <v>-9.1012491768400788E-2</v>
      </c>
      <c r="F37" s="42">
        <v>8.777949998828383E-3</v>
      </c>
      <c r="G37" s="42">
        <v>-1.8912625191269194E-2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0E51-C68A-4E6F-B871-6412CEFF7DCC}">
  <sheetPr>
    <tabColor rgb="FF06005A"/>
  </sheetPr>
  <dimension ref="A1:G4"/>
  <sheetViews>
    <sheetView workbookViewId="0"/>
  </sheetViews>
  <sheetFormatPr defaultRowHeight="17.5" x14ac:dyDescent="0.35"/>
  <cols>
    <col min="1" max="1" width="13.26953125" style="3" bestFit="1" customWidth="1"/>
    <col min="2" max="2" width="21.1796875" style="3" bestFit="1" customWidth="1"/>
    <col min="3" max="3" width="15.36328125" style="3" bestFit="1" customWidth="1"/>
    <col min="4" max="4" width="9.81640625" style="3" bestFit="1" customWidth="1"/>
    <col min="5" max="5" width="10.26953125" style="3" bestFit="1" customWidth="1"/>
    <col min="6" max="6" width="21.08984375" style="3" bestFit="1" customWidth="1"/>
    <col min="7" max="7" width="11.54296875" style="3" bestFit="1" customWidth="1"/>
    <col min="8" max="16384" width="8.7265625" style="3"/>
  </cols>
  <sheetData>
    <row r="1" spans="1:7" x14ac:dyDescent="0.35">
      <c r="A1" s="44" t="s">
        <v>18</v>
      </c>
      <c r="B1" s="45" t="s">
        <v>2</v>
      </c>
      <c r="C1" s="45" t="s">
        <v>3</v>
      </c>
      <c r="D1" s="45" t="s">
        <v>4</v>
      </c>
      <c r="E1" s="45" t="s">
        <v>5</v>
      </c>
      <c r="F1" s="45" t="s">
        <v>6</v>
      </c>
      <c r="G1" s="45" t="s">
        <v>7</v>
      </c>
    </row>
    <row r="2" spans="1:7" ht="18" x14ac:dyDescent="0.35">
      <c r="A2" s="57" t="s">
        <v>53</v>
      </c>
      <c r="B2" s="58">
        <f>AVERAGEIFS('Index Returns'!B:B,'Index Returns'!$A:$A,"&lt;"&amp;DATE($A$2,12,31))</f>
        <v>8.71785690014029E-3</v>
      </c>
      <c r="C2" s="58">
        <f>AVERAGEIFS('Index Returns'!C:C,'Index Returns'!$A:$A,"&lt;"&amp;DATE($A$2,12,31))</f>
        <v>-4.6841058649181355E-4</v>
      </c>
      <c r="D2" s="58">
        <f>AVERAGEIFS('Index Returns'!D:D,'Index Returns'!$A:$A,"&lt;"&amp;DATE($A$2,12,31))</f>
        <v>-4.739917958454477E-4</v>
      </c>
      <c r="E2" s="58">
        <f>AVERAGEIFS('Index Returns'!E:E,'Index Returns'!$A:$A,"&lt;"&amp;DATE($A$2,12,31))</f>
        <v>1.3859089973003251E-2</v>
      </c>
      <c r="F2" s="58">
        <f>AVERAGEIFS('Index Returns'!F:F,'Index Returns'!$A:$A,"&lt;"&amp;DATE($A$2,12,31))</f>
        <v>4.107996724553805E-3</v>
      </c>
      <c r="G2" s="58">
        <f>AVERAGEIFS('Index Returns'!G:G,'Index Returns'!$A:$A,"&lt;"&amp;DATE($A$2,12,31))</f>
        <v>5.3559469136319126E-3</v>
      </c>
    </row>
    <row r="3" spans="1:7" ht="18" x14ac:dyDescent="0.35">
      <c r="A3" s="57" t="s">
        <v>54</v>
      </c>
      <c r="B3" s="58">
        <f>AVERAGEIFS('Index Returns'!B:B,'Index Returns'!$A:$A,"&lt;"&amp;DATE($A$3,12,31),'Index Returns'!$A:$A,"&gt;"&amp;DATE($A$2,12,31))</f>
        <v>1.3845138965061893E-2</v>
      </c>
      <c r="C3" s="58">
        <f>AVERAGEIFS('Index Returns'!C:C,'Index Returns'!$A:$A,"&lt;"&amp;DATE($A$3,12,31),'Index Returns'!$A:$A,"&gt;"&amp;DATE($A$2,12,31))</f>
        <v>1.646680438744615E-2</v>
      </c>
      <c r="D3" s="58">
        <f>AVERAGEIFS('Index Returns'!D:D,'Index Returns'!$A:$A,"&lt;"&amp;DATE($A$3,12,31),'Index Returns'!$A:$A,"&gt;"&amp;DATE($A$2,12,31))</f>
        <v>1.6454653249048042E-2</v>
      </c>
      <c r="E3" s="58">
        <f>AVERAGEIFS('Index Returns'!E:E,'Index Returns'!$A:$A,"&lt;"&amp;DATE($A$3,12,31),'Index Returns'!$A:$A,"&gt;"&amp;DATE($A$2,12,31))</f>
        <v>-2.0885380082806479E-3</v>
      </c>
      <c r="F3" s="58">
        <f>AVERAGEIFS('Index Returns'!F:F,'Index Returns'!$A:$A,"&lt;"&amp;DATE($A$3,12,31),'Index Returns'!$A:$A,"&gt;"&amp;DATE($A$2,12,31))</f>
        <v>5.5287780363332782E-3</v>
      </c>
      <c r="G3" s="58">
        <f>AVERAGEIFS('Index Returns'!G:G,'Index Returns'!$A:$A,"&lt;"&amp;DATE($A$3,12,31),'Index Returns'!$A:$A,"&gt;"&amp;DATE($A$2,12,31))</f>
        <v>8.0463620689943862E-3</v>
      </c>
    </row>
    <row r="4" spans="1:7" ht="18" x14ac:dyDescent="0.35">
      <c r="A4" s="57" t="s">
        <v>55</v>
      </c>
      <c r="B4" s="58">
        <f>AVERAGEIFS('Index Returns'!B:B,'Index Returns'!$A:$A,"&gt;"&amp;DATE($A$3,12,31))</f>
        <v>-2.7246558284459779E-3</v>
      </c>
      <c r="C4" s="58">
        <f>AVERAGEIFS('Index Returns'!C:C,'Index Returns'!$A:$A,"&gt;"&amp;DATE($A$3,12,31))</f>
        <v>-1.3073672600290352E-2</v>
      </c>
      <c r="D4" s="58">
        <f>AVERAGEIFS('Index Returns'!D:D,'Index Returns'!$A:$A,"&gt;"&amp;DATE($A$3,12,31))</f>
        <v>-1.3072869180816975E-2</v>
      </c>
      <c r="E4" s="58">
        <f>AVERAGEIFS('Index Returns'!E:E,'Index Returns'!$A:$A,"&gt;"&amp;DATE($A$3,12,31))</f>
        <v>1.4971344464238041E-2</v>
      </c>
      <c r="F4" s="58">
        <f>AVERAGEIFS('Index Returns'!F:F,'Index Returns'!$A:$A,"&gt;"&amp;DATE($A$3,12,31))</f>
        <v>-2.1143930702455589E-3</v>
      </c>
      <c r="G4" s="58">
        <f>AVERAGEIFS('Index Returns'!G:G,'Index Returns'!$A:$A,"&gt;"&amp;DATE($A$3,12,31))</f>
        <v>-5.7505022794942758E-4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B2C5-64D1-4B2A-985D-003BB7D9FF5C}">
  <sheetPr>
    <tabColor rgb="FF06005A"/>
  </sheetPr>
  <dimension ref="A1:R59"/>
  <sheetViews>
    <sheetView tabSelected="1" zoomScale="70" zoomScaleNormal="70" workbookViewId="0">
      <selection activeCell="C3" sqref="C3"/>
    </sheetView>
  </sheetViews>
  <sheetFormatPr defaultColWidth="9.1796875" defaultRowHeight="17.5" x14ac:dyDescent="0.35"/>
  <cols>
    <col min="1" max="1" width="59.81640625" style="3" bestFit="1" customWidth="1"/>
    <col min="2" max="3" width="21.1796875" style="3" customWidth="1"/>
    <col min="4" max="4" width="19.08984375" style="3" customWidth="1"/>
    <col min="5" max="5" width="27" style="3" customWidth="1"/>
    <col min="6" max="6" width="24.1796875" style="3" bestFit="1" customWidth="1"/>
    <col min="7" max="7" width="15" style="3" bestFit="1" customWidth="1"/>
    <col min="8" max="8" width="22.54296875" style="3" bestFit="1" customWidth="1"/>
    <col min="9" max="9" width="21" style="3" bestFit="1" customWidth="1"/>
    <col min="10" max="10" width="26.7265625" style="3" bestFit="1" customWidth="1"/>
    <col min="11" max="11" width="21" style="3" bestFit="1" customWidth="1"/>
    <col min="12" max="12" width="15.54296875" style="3" bestFit="1" customWidth="1"/>
    <col min="13" max="13" width="31.7265625" style="3" bestFit="1" customWidth="1"/>
    <col min="14" max="15" width="9.7265625" style="3" bestFit="1" customWidth="1"/>
    <col min="16" max="16" width="18" style="3" bestFit="1" customWidth="1"/>
    <col min="17" max="17" width="21.81640625" style="3" bestFit="1" customWidth="1"/>
    <col min="18" max="18" width="9.81640625" style="3" bestFit="1" customWidth="1"/>
    <col min="19" max="19" width="19" style="3" bestFit="1" customWidth="1"/>
    <col min="20" max="16384" width="9.1796875" style="3"/>
  </cols>
  <sheetData>
    <row r="1" spans="1:18" ht="18" x14ac:dyDescent="0.35">
      <c r="A1" s="61" t="s">
        <v>19</v>
      </c>
      <c r="B1" s="77" t="s">
        <v>57</v>
      </c>
      <c r="C1" s="77"/>
      <c r="D1" s="77" t="s">
        <v>56</v>
      </c>
      <c r="E1" s="77"/>
      <c r="I1" s="4"/>
      <c r="J1" s="4"/>
      <c r="K1" s="4"/>
      <c r="L1" s="4"/>
      <c r="M1" s="4"/>
      <c r="N1" s="4"/>
      <c r="O1" s="4"/>
    </row>
    <row r="2" spans="1:18" ht="18" x14ac:dyDescent="0.4">
      <c r="A2" s="62"/>
      <c r="B2" s="63" t="s">
        <v>29</v>
      </c>
      <c r="C2" s="64" t="s">
        <v>20</v>
      </c>
      <c r="D2" s="63" t="s">
        <v>29</v>
      </c>
      <c r="E2" s="64" t="s">
        <v>20</v>
      </c>
      <c r="I2" s="4"/>
      <c r="J2" s="4"/>
      <c r="K2" s="4"/>
      <c r="L2" s="4"/>
      <c r="M2" s="4"/>
      <c r="N2" s="4"/>
      <c r="O2" s="4"/>
    </row>
    <row r="3" spans="1:18" ht="18" x14ac:dyDescent="0.4">
      <c r="A3" s="65" t="s">
        <v>21</v>
      </c>
      <c r="B3" s="66">
        <f>(1+AVERAGE(H24:H59))^12-1</f>
        <v>6.1694875946882277E-2</v>
      </c>
      <c r="C3" s="66">
        <f>(1+AVERAGE(J24:J59))^12-1</f>
        <v>6.0347205319400743E-2</v>
      </c>
      <c r="D3" s="66">
        <f>(1+AVERAGE(H48:H59))^12-1</f>
        <v>-1.6882625564201947E-2</v>
      </c>
      <c r="E3" s="66">
        <f>(1+AVERAGE(J48:J59))^12-1</f>
        <v>-2.0646049577968228E-2</v>
      </c>
      <c r="G3" s="7" t="s">
        <v>22</v>
      </c>
      <c r="H3" s="8">
        <f>SKEW(H24:H59)</f>
        <v>-0.57258640521318727</v>
      </c>
      <c r="I3" s="4"/>
      <c r="J3" s="4"/>
      <c r="K3" s="4"/>
      <c r="L3" s="4"/>
      <c r="M3" s="4"/>
      <c r="N3" s="4"/>
      <c r="O3" s="4"/>
    </row>
    <row r="4" spans="1:18" ht="18" x14ac:dyDescent="0.4">
      <c r="A4" s="65" t="s">
        <v>23</v>
      </c>
      <c r="B4" s="66" cm="1">
        <f t="array" ref="B4">GEOMEAN(1+H24:H59)^12-1</f>
        <v>5.7969191176854062E-2</v>
      </c>
      <c r="C4" s="66" cm="1">
        <f t="array" ref="C4">GEOMEAN(1+J24:J59)^12-1</f>
        <v>5.6748198716536136E-2</v>
      </c>
      <c r="D4" s="66" cm="1">
        <f t="array" ref="D4">GEOMEAN(1+H48:H59)^12-1</f>
        <v>-1.9981508066281406E-2</v>
      </c>
      <c r="E4" s="66" cm="1">
        <f t="array" ref="E4">GEOMEAN(1+J48:J59)^12-1</f>
        <v>-2.3370684475405801E-2</v>
      </c>
      <c r="G4" s="7" t="s">
        <v>24</v>
      </c>
      <c r="H4" s="8">
        <f>KURT(H24:H59)</f>
        <v>1.7204257287226268</v>
      </c>
      <c r="I4" s="4"/>
      <c r="J4" s="4"/>
      <c r="K4" s="4"/>
      <c r="L4" s="4"/>
      <c r="M4" s="4"/>
      <c r="N4" s="4"/>
      <c r="O4" s="4"/>
    </row>
    <row r="5" spans="1:18" ht="18" x14ac:dyDescent="0.4">
      <c r="A5" s="54" t="s">
        <v>25</v>
      </c>
      <c r="B5" s="66">
        <f>_xlfn.STDEV.S(H24:H59)*SQRT(12)</f>
        <v>8.5036072721595968E-2</v>
      </c>
      <c r="C5" s="66">
        <f>_xlfn.STDEV.S(J24:J59)*SQRT(12)</f>
        <v>8.3725775559551158E-2</v>
      </c>
      <c r="D5" s="66">
        <f>_xlfn.STDEV.S(H48:H59)*SQRT(12)</f>
        <v>8.2388703859737095E-2</v>
      </c>
      <c r="E5" s="66">
        <f>_xlfn.STDEV.S(J48:J59)*SQRT(12)</f>
        <v>7.7651708513871084E-2</v>
      </c>
      <c r="G5" s="9"/>
      <c r="I5" s="4"/>
      <c r="J5" s="4"/>
      <c r="K5" s="4"/>
      <c r="L5" s="4"/>
      <c r="M5" s="4"/>
      <c r="N5" s="4"/>
      <c r="O5" s="4"/>
    </row>
    <row r="6" spans="1:18" ht="18" x14ac:dyDescent="0.4">
      <c r="A6" s="54" t="s">
        <v>16</v>
      </c>
      <c r="B6" s="67">
        <v>2.35E-2</v>
      </c>
      <c r="C6" s="62"/>
      <c r="D6" s="67">
        <v>2.35E-2</v>
      </c>
      <c r="E6" s="62"/>
      <c r="I6" s="4"/>
      <c r="J6" s="4"/>
      <c r="K6" s="4"/>
      <c r="L6" s="4"/>
      <c r="M6" s="4"/>
      <c r="N6" s="4"/>
      <c r="O6" s="4"/>
    </row>
    <row r="7" spans="1:18" ht="18" x14ac:dyDescent="0.4">
      <c r="A7" s="54" t="s">
        <v>17</v>
      </c>
      <c r="B7" s="68">
        <f>(B3-B6)/B5</f>
        <v>0.44916086461248594</v>
      </c>
      <c r="C7" s="68">
        <f>(C3-B6)/C5</f>
        <v>0.44009392654944879</v>
      </c>
      <c r="D7" s="68">
        <f>(D3-D6)/D5</f>
        <v>-0.49014760121668466</v>
      </c>
      <c r="E7" s="68">
        <f>(E3-D6)/E5</f>
        <v>-0.56851356425831023</v>
      </c>
      <c r="J7" s="4"/>
      <c r="K7" s="4"/>
      <c r="L7" s="4"/>
      <c r="M7" s="4"/>
      <c r="N7" s="4"/>
      <c r="O7" s="4"/>
      <c r="Q7" s="4"/>
      <c r="R7" s="4"/>
    </row>
    <row r="8" spans="1:18" ht="18" x14ac:dyDescent="0.4">
      <c r="A8" s="54"/>
      <c r="B8" s="63" t="s">
        <v>29</v>
      </c>
      <c r="C8" s="64" t="s">
        <v>20</v>
      </c>
      <c r="D8" s="63" t="s">
        <v>29</v>
      </c>
      <c r="E8" s="64" t="s">
        <v>20</v>
      </c>
      <c r="J8" s="4"/>
      <c r="K8" s="4"/>
      <c r="L8" s="4"/>
      <c r="M8" s="4"/>
      <c r="N8" s="4"/>
      <c r="O8" s="4"/>
      <c r="Q8" s="4"/>
      <c r="R8" s="4"/>
    </row>
    <row r="9" spans="1:18" ht="18" x14ac:dyDescent="0.4">
      <c r="A9" s="54" t="s">
        <v>26</v>
      </c>
      <c r="B9" s="69">
        <f>B6</f>
        <v>2.35E-2</v>
      </c>
      <c r="C9" s="62"/>
      <c r="D9" s="69">
        <f>D6</f>
        <v>2.35E-2</v>
      </c>
      <c r="E9" s="62"/>
      <c r="J9" s="4"/>
      <c r="K9" s="4"/>
      <c r="L9" s="4"/>
      <c r="M9" s="4"/>
      <c r="N9" s="4"/>
      <c r="O9" s="4"/>
      <c r="Q9" s="4"/>
      <c r="R9" s="4"/>
    </row>
    <row r="10" spans="1:18" ht="18" x14ac:dyDescent="0.4">
      <c r="A10" s="54" t="s">
        <v>27</v>
      </c>
      <c r="B10" s="68">
        <f>SQRT(SUM(I24:I59)/COUNT(I24:I59))</f>
        <v>2.93205874731324E-2</v>
      </c>
      <c r="C10" s="68">
        <f>SQRT(SUM(K24:K59)/COUNT(K24:K59))</f>
        <v>2.9030175020865703E-2</v>
      </c>
      <c r="D10" s="68">
        <f>SQRT(SUM(I48:I59)/COUNT(I48:I59))</f>
        <v>3.3463544343628887E-2</v>
      </c>
      <c r="E10" s="68">
        <f>SQRT(SUM(K48:K59)/COUNT(K48:K59))</f>
        <v>3.2695128627296705E-2</v>
      </c>
      <c r="J10" s="4"/>
      <c r="K10" s="4"/>
      <c r="L10" s="4"/>
      <c r="M10" s="4"/>
      <c r="N10" s="4"/>
      <c r="O10" s="4"/>
      <c r="Q10" s="4"/>
      <c r="R10" s="4"/>
    </row>
    <row r="11" spans="1:18" ht="18" x14ac:dyDescent="0.4">
      <c r="A11" s="54" t="s">
        <v>28</v>
      </c>
      <c r="B11" s="68">
        <f>(B3-B9)/B10</f>
        <v>1.3026640745817843</v>
      </c>
      <c r="C11" s="68">
        <f>(C3-B9)/C10</f>
        <v>1.269272585952943</v>
      </c>
      <c r="D11" s="68">
        <f>(D3-D9)/D10</f>
        <v>-1.2067647452261099</v>
      </c>
      <c r="E11" s="68">
        <f>(E3-D9)/E10</f>
        <v>-1.3502332436493707</v>
      </c>
      <c r="J11" s="4"/>
      <c r="K11" s="4"/>
      <c r="L11" s="4"/>
      <c r="M11" s="4"/>
      <c r="N11" s="4"/>
      <c r="O11" s="4"/>
      <c r="Q11" s="4"/>
      <c r="R11" s="4"/>
    </row>
    <row r="12" spans="1:18" ht="18" x14ac:dyDescent="0.4">
      <c r="A12" s="54"/>
      <c r="B12" s="68"/>
      <c r="C12" s="62"/>
      <c r="D12" s="68"/>
      <c r="E12" s="62"/>
      <c r="J12" s="4"/>
      <c r="K12" s="4"/>
      <c r="L12" s="4"/>
      <c r="M12" s="4"/>
      <c r="N12" s="4"/>
      <c r="O12" s="4"/>
      <c r="Q12" s="4"/>
      <c r="R12" s="4"/>
    </row>
    <row r="13" spans="1:18" ht="18" x14ac:dyDescent="0.4">
      <c r="A13" s="54"/>
      <c r="B13" s="63" t="s">
        <v>29</v>
      </c>
      <c r="C13" s="54" t="s">
        <v>20</v>
      </c>
      <c r="D13" s="63" t="s">
        <v>29</v>
      </c>
      <c r="E13" s="54" t="s">
        <v>20</v>
      </c>
      <c r="J13" s="4"/>
      <c r="K13" s="4"/>
      <c r="L13" s="4"/>
      <c r="M13" s="4"/>
      <c r="N13" s="4"/>
      <c r="O13" s="4"/>
      <c r="Q13" s="4"/>
      <c r="R13" s="4"/>
    </row>
    <row r="14" spans="1:18" ht="18" x14ac:dyDescent="0.4">
      <c r="A14" s="54" t="s">
        <v>30</v>
      </c>
      <c r="B14" s="66" cm="1">
        <f t="array" ref="B14">GEOMEAN((IF((H24:H59&gt;0),(1+H24:H59))))-1</f>
        <v>1.7813370100441484E-2</v>
      </c>
      <c r="C14" s="66" cm="1">
        <f t="array" ref="C14">GEOMEAN((IF((J24:J59&gt;0),(1+J24:J59))))-1</f>
        <v>1.7472324649943305E-2</v>
      </c>
      <c r="D14" s="66" cm="1">
        <f t="array" ref="D14">GEOMEAN((IF((H48:H59&gt;0),(1+H48:H59))))-1</f>
        <v>1.710990183085026E-2</v>
      </c>
      <c r="E14" s="66" cm="1">
        <f t="array" ref="E14">GEOMEAN((IF((J48:J59&gt;0),(1+J48:J59))))-1</f>
        <v>1.5543122330726522E-2</v>
      </c>
      <c r="J14" s="4"/>
      <c r="K14" s="4"/>
      <c r="L14" s="4"/>
      <c r="M14" s="4"/>
      <c r="N14" s="4"/>
      <c r="O14" s="4"/>
      <c r="Q14" s="4"/>
      <c r="R14" s="4"/>
    </row>
    <row r="15" spans="1:18" ht="18" x14ac:dyDescent="0.4">
      <c r="A15" s="54" t="s">
        <v>31</v>
      </c>
      <c r="B15" s="66" cm="1">
        <f t="array" ref="B15">GEOMEAN((IF((H24:H59&lt;0),(1+H24:H59))))-1</f>
        <v>-1.8069182010131746E-2</v>
      </c>
      <c r="C15" s="66" cm="1">
        <f t="array" ref="C15">GEOMEAN((IF((J24:J59&lt;0),(1+J24:J59))))-1</f>
        <v>-1.7748583524526018E-2</v>
      </c>
      <c r="D15" s="66" cm="1">
        <f t="array" ref="D15">GEOMEAN((IF((J24:J59&lt;0),(1+J24:J59))))-1</f>
        <v>-1.7748583524526018E-2</v>
      </c>
      <c r="E15" s="66" cm="1">
        <f t="array" ref="E15">GEOMEAN((IF((L24:L59&lt;0),(1+L24:L59))))-1</f>
        <v>-1.8069182010131746E-2</v>
      </c>
      <c r="J15" s="4"/>
      <c r="K15" s="4"/>
      <c r="L15" s="4"/>
      <c r="M15" s="4"/>
      <c r="N15" s="4"/>
      <c r="O15" s="4"/>
      <c r="Q15" s="4"/>
      <c r="R15" s="4"/>
    </row>
    <row r="16" spans="1:18" ht="18" x14ac:dyDescent="0.4">
      <c r="A16" s="54" t="s">
        <v>32</v>
      </c>
      <c r="B16" s="66">
        <f>B14/C14</f>
        <v>1.0195191800364862</v>
      </c>
      <c r="C16" s="62"/>
      <c r="D16" s="66">
        <f>D14/E14</f>
        <v>1.1008021082756609</v>
      </c>
      <c r="E16" s="62"/>
      <c r="J16" s="4"/>
      <c r="K16" s="4"/>
      <c r="L16" s="4"/>
      <c r="M16" s="4"/>
      <c r="N16" s="4"/>
      <c r="O16" s="4"/>
      <c r="Q16" s="4"/>
      <c r="R16" s="4"/>
    </row>
    <row r="17" spans="1:17" ht="18" x14ac:dyDescent="0.4">
      <c r="A17" s="54" t="s">
        <v>33</v>
      </c>
      <c r="B17" s="69">
        <f>B15/C15</f>
        <v>1.0180633279924962</v>
      </c>
      <c r="C17" s="62"/>
      <c r="D17" s="69">
        <f>D15/E15</f>
        <v>0.98225716662625007</v>
      </c>
      <c r="E17" s="62"/>
      <c r="J17" s="4"/>
      <c r="K17" s="4"/>
      <c r="L17" s="4"/>
    </row>
    <row r="18" spans="1:17" ht="18" x14ac:dyDescent="0.4">
      <c r="A18" s="54" t="s">
        <v>34</v>
      </c>
      <c r="B18" s="69">
        <f>B16/B17</f>
        <v>1.0014300211037566</v>
      </c>
      <c r="C18" s="62"/>
      <c r="D18" s="69">
        <f>D16/D17</f>
        <v>1.1206862578122756</v>
      </c>
      <c r="E18" s="62"/>
      <c r="J18" s="4"/>
      <c r="K18" s="4"/>
      <c r="L18" s="4"/>
    </row>
    <row r="19" spans="1:17" ht="18" x14ac:dyDescent="0.4">
      <c r="A19" s="54" t="s">
        <v>35</v>
      </c>
      <c r="B19" s="69">
        <f>MIN(M24:M59)</f>
        <v>-9.9131042881761514E-2</v>
      </c>
      <c r="C19" s="62"/>
      <c r="D19" s="69">
        <f>MIN(M48:M59)</f>
        <v>-7.4683629073906244E-2</v>
      </c>
      <c r="E19" s="62"/>
      <c r="J19" s="4"/>
      <c r="K19" s="4"/>
      <c r="L19" s="4"/>
    </row>
    <row r="20" spans="1:17" ht="18" x14ac:dyDescent="0.4">
      <c r="A20" s="7"/>
      <c r="B20" s="13"/>
      <c r="J20" s="4"/>
      <c r="K20" s="4"/>
      <c r="L20" s="4"/>
    </row>
    <row r="21" spans="1:17" ht="18" x14ac:dyDescent="0.4">
      <c r="I21" s="14" t="s">
        <v>28</v>
      </c>
      <c r="J21" s="14" t="s">
        <v>34</v>
      </c>
      <c r="K21" s="14" t="s">
        <v>28</v>
      </c>
      <c r="L21" s="15" t="s">
        <v>36</v>
      </c>
      <c r="M21" s="16"/>
    </row>
    <row r="22" spans="1:17" ht="18" x14ac:dyDescent="0.4">
      <c r="A22" s="49" t="s">
        <v>18</v>
      </c>
      <c r="B22" s="49" t="s">
        <v>2</v>
      </c>
      <c r="C22" s="49" t="s">
        <v>3</v>
      </c>
      <c r="D22" s="49" t="s">
        <v>4</v>
      </c>
      <c r="E22" s="49" t="s">
        <v>5</v>
      </c>
      <c r="F22" s="49" t="s">
        <v>6</v>
      </c>
      <c r="G22" s="49" t="s">
        <v>7</v>
      </c>
      <c r="H22" s="49" t="s">
        <v>37</v>
      </c>
      <c r="I22" s="49" t="s">
        <v>38</v>
      </c>
      <c r="J22" s="49" t="s">
        <v>39</v>
      </c>
      <c r="K22" s="49" t="s">
        <v>38</v>
      </c>
      <c r="L22" s="49" t="s">
        <v>36</v>
      </c>
      <c r="M22" s="49" t="s">
        <v>40</v>
      </c>
      <c r="P22" s="60" t="s">
        <v>46</v>
      </c>
      <c r="Q22" s="60" t="s">
        <v>47</v>
      </c>
    </row>
    <row r="23" spans="1:17" ht="18" x14ac:dyDescent="0.4">
      <c r="A23" s="2">
        <v>42369</v>
      </c>
      <c r="B23" s="9"/>
      <c r="C23" s="9"/>
      <c r="D23" s="9"/>
      <c r="E23" s="9"/>
      <c r="F23" s="9"/>
      <c r="G23" s="9"/>
      <c r="H23" s="17"/>
      <c r="I23" s="18"/>
      <c r="J23" s="19"/>
      <c r="K23" s="18"/>
      <c r="L23" s="20"/>
      <c r="M23" s="18"/>
      <c r="P23" s="51">
        <v>100</v>
      </c>
      <c r="Q23" s="51">
        <v>100</v>
      </c>
    </row>
    <row r="24" spans="1:17" ht="18" x14ac:dyDescent="0.4">
      <c r="A24" s="2">
        <v>42398</v>
      </c>
      <c r="B24" s="9">
        <f>'Index Returns'!B2*'SAA with CME'!C$17</f>
        <v>-2.336716768701497E-2</v>
      </c>
      <c r="C24" s="9">
        <f>'Index Returns'!C2*'SAA with CME'!D$17</f>
        <v>-7.1031651380142145E-3</v>
      </c>
      <c r="D24" s="9">
        <f>'Index Returns'!D2*'SAA with CME'!E$17</f>
        <v>-1.2156127302936377E-2</v>
      </c>
      <c r="E24" s="9">
        <f>'Index Returns'!E2*'SAA with CME'!F$17</f>
        <v>-1.391778796123732E-2</v>
      </c>
      <c r="F24" s="9">
        <f>'Index Returns'!F2*'SAA with CME'!G$17</f>
        <v>-3.6555540765821999E-5</v>
      </c>
      <c r="G24" s="9">
        <f>'Index Returns'!G2*'SAA with CME'!H$17</f>
        <v>-2.7719290919110996E-3</v>
      </c>
      <c r="H24" s="17">
        <f>SUM(B24:G24)</f>
        <v>-5.9352732721879797E-2</v>
      </c>
      <c r="I24" s="18">
        <f>MIN(H24-$B$9,0)^2</f>
        <v>6.8645753194832501E-3</v>
      </c>
      <c r="J24" s="19">
        <v>-5.9352732721879797E-2</v>
      </c>
      <c r="K24" s="18">
        <f>MIN(J24-$B$9,0)^2</f>
        <v>6.8645753194832501E-3</v>
      </c>
      <c r="L24" s="20">
        <f>MIN(H24,0)</f>
        <v>-5.9352732721879797E-2</v>
      </c>
      <c r="M24" s="18">
        <f>IF(L24&lt;0,L24,0)</f>
        <v>-5.9352732721879797E-2</v>
      </c>
      <c r="P24" s="51">
        <f t="shared" ref="P24:P59" si="0">P23*(1+H24)</f>
        <v>94.064726727812015</v>
      </c>
      <c r="Q24" s="51">
        <f t="shared" ref="Q24:Q59" si="1">Q23*(1+J24)</f>
        <v>94.064726727812015</v>
      </c>
    </row>
    <row r="25" spans="1:17" ht="18" x14ac:dyDescent="0.4">
      <c r="A25" s="2">
        <v>42429</v>
      </c>
      <c r="B25" s="9">
        <f>'Index Returns'!B3*'SAA with CME'!C$17</f>
        <v>-3.7632652964836614E-3</v>
      </c>
      <c r="C25" s="9">
        <f>'Index Returns'!C3*'SAA with CME'!D$17</f>
        <v>-2.5610646551724285E-3</v>
      </c>
      <c r="D25" s="9">
        <f>'Index Returns'!D3*'SAA with CME'!E$17</f>
        <v>-4.4008712510411243E-3</v>
      </c>
      <c r="E25" s="9">
        <f>'Index Returns'!E3*'SAA with CME'!F$17</f>
        <v>-2.899625624038784E-2</v>
      </c>
      <c r="F25" s="9">
        <f>'Index Returns'!F3*'SAA with CME'!G$17</f>
        <v>2.6903236934516691E-4</v>
      </c>
      <c r="G25" s="9">
        <f>'Index Returns'!G3*'SAA with CME'!H$17</f>
        <v>-3.2588508614182581E-4</v>
      </c>
      <c r="H25" s="17">
        <f t="shared" ref="H25:H59" si="2">SUM(B25:G25)</f>
        <v>-3.9778310159881716E-2</v>
      </c>
      <c r="I25" s="18">
        <f t="shared" ref="I25:K59" si="3">MIN(H25-$B$9,0)^2</f>
        <v>4.0041445366901908E-3</v>
      </c>
      <c r="J25" s="19">
        <v>-3.9778310159881716E-2</v>
      </c>
      <c r="K25" s="18">
        <f t="shared" si="3"/>
        <v>4.0041445366901908E-3</v>
      </c>
      <c r="L25" s="20">
        <f t="shared" ref="L25:L59" si="4">MIN(H25,0)</f>
        <v>-3.9778310159881716E-2</v>
      </c>
      <c r="M25" s="18">
        <f>MIN(M24+H25,0)</f>
        <v>-9.9131042881761514E-2</v>
      </c>
      <c r="P25" s="51">
        <f t="shared" si="0"/>
        <v>90.322990852928584</v>
      </c>
      <c r="Q25" s="51">
        <f t="shared" si="1"/>
        <v>90.322990852928584</v>
      </c>
    </row>
    <row r="26" spans="1:17" ht="18" x14ac:dyDescent="0.4">
      <c r="A26" s="2">
        <v>42460</v>
      </c>
      <c r="B26" s="9">
        <f>'Index Returns'!B4*'SAA with CME'!C$17</f>
        <v>2.1861742654674752E-2</v>
      </c>
      <c r="C26" s="9">
        <f>'Index Returns'!C4*'SAA with CME'!D$17</f>
        <v>5.8708242693516731E-3</v>
      </c>
      <c r="D26" s="9">
        <f>'Index Returns'!D4*'SAA with CME'!E$17</f>
        <v>1.0035997250578374E-2</v>
      </c>
      <c r="E26" s="9">
        <f>'Index Returns'!E4*'SAA with CME'!F$17</f>
        <v>1.2142976239578537E-2</v>
      </c>
      <c r="F26" s="9">
        <f>'Index Returns'!F4*'SAA with CME'!G$17</f>
        <v>1.7660780092676994E-3</v>
      </c>
      <c r="G26" s="9">
        <f>'Index Returns'!G4*'SAA with CME'!H$17</f>
        <v>7.9269982225940588E-3</v>
      </c>
      <c r="H26" s="17">
        <f t="shared" si="2"/>
        <v>5.9604616646045099E-2</v>
      </c>
      <c r="I26" s="18">
        <f t="shared" si="3"/>
        <v>0</v>
      </c>
      <c r="J26" s="19">
        <v>5.9604616646045099E-2</v>
      </c>
      <c r="K26" s="18">
        <f t="shared" si="3"/>
        <v>0</v>
      </c>
      <c r="L26" s="20">
        <f t="shared" si="4"/>
        <v>0</v>
      </c>
      <c r="M26" s="18">
        <f t="shared" ref="M26:M59" si="5">MIN(M25+H26,0)</f>
        <v>-3.9526426235716415E-2</v>
      </c>
      <c r="P26" s="51">
        <f t="shared" si="0"/>
        <v>95.706658097041625</v>
      </c>
      <c r="Q26" s="51">
        <f t="shared" si="1"/>
        <v>95.706658097041625</v>
      </c>
    </row>
    <row r="27" spans="1:17" ht="18" x14ac:dyDescent="0.4">
      <c r="A27" s="2">
        <v>42489</v>
      </c>
      <c r="B27" s="9">
        <f>'Index Returns'!B5*'SAA with CME'!C$17</f>
        <v>9.3683627445431805E-3</v>
      </c>
      <c r="C27" s="9">
        <f>'Index Returns'!C5*'SAA with CME'!D$17</f>
        <v>2.5360785649781409E-3</v>
      </c>
      <c r="D27" s="9">
        <f>'Index Returns'!D5*'SAA with CME'!E$17</f>
        <v>4.3135098800802024E-3</v>
      </c>
      <c r="E27" s="9">
        <f>'Index Returns'!E5*'SAA with CME'!F$17</f>
        <v>-8.8925451140353627E-3</v>
      </c>
      <c r="F27" s="9">
        <f>'Index Returns'!F5*'SAA with CME'!G$17</f>
        <v>2.2622325584427502E-3</v>
      </c>
      <c r="G27" s="9">
        <f>'Index Returns'!G5*'SAA with CME'!H$17</f>
        <v>3.4083559509273526E-3</v>
      </c>
      <c r="H27" s="17">
        <f t="shared" si="2"/>
        <v>1.2995994584936263E-2</v>
      </c>
      <c r="I27" s="18">
        <f t="shared" si="3"/>
        <v>1.1033412975968831E-4</v>
      </c>
      <c r="J27" s="19">
        <v>1.2995994584936263E-2</v>
      </c>
      <c r="K27" s="18">
        <f t="shared" si="3"/>
        <v>1.1033412975968831E-4</v>
      </c>
      <c r="L27" s="20">
        <f t="shared" si="4"/>
        <v>0</v>
      </c>
      <c r="M27" s="18">
        <f t="shared" si="5"/>
        <v>-2.6530431650780152E-2</v>
      </c>
      <c r="P27" s="51">
        <f t="shared" si="0"/>
        <v>96.950461307413121</v>
      </c>
      <c r="Q27" s="51">
        <f t="shared" si="1"/>
        <v>96.950461307413121</v>
      </c>
    </row>
    <row r="28" spans="1:17" ht="18" x14ac:dyDescent="0.4">
      <c r="A28" s="2">
        <v>42521</v>
      </c>
      <c r="B28" s="9">
        <f>'Index Returns'!B6*'SAA with CME'!C$17</f>
        <v>-1.4940531179102902E-3</v>
      </c>
      <c r="C28" s="9">
        <f>'Index Returns'!C6*'SAA with CME'!D$17</f>
        <v>-4.0581168301866079E-4</v>
      </c>
      <c r="D28" s="9">
        <f>'Index Returns'!D6*'SAA with CME'!E$17</f>
        <v>-6.8290854118417156E-4</v>
      </c>
      <c r="E28" s="9">
        <f>'Index Returns'!E6*'SAA with CME'!F$17</f>
        <v>1.0533399151001322E-4</v>
      </c>
      <c r="F28" s="9">
        <f>'Index Returns'!F6*'SAA with CME'!G$17</f>
        <v>5.6285323091427564E-4</v>
      </c>
      <c r="G28" s="9">
        <f>'Index Returns'!G6*'SAA with CME'!H$17</f>
        <v>7.7524134619211607E-4</v>
      </c>
      <c r="H28" s="17">
        <f t="shared" si="2"/>
        <v>-1.1393447734967174E-3</v>
      </c>
      <c r="I28" s="18">
        <f t="shared" si="3"/>
        <v>6.0709731086724006E-4</v>
      </c>
      <c r="J28" s="19">
        <v>-1.1393447734967174E-3</v>
      </c>
      <c r="K28" s="18">
        <f t="shared" si="3"/>
        <v>6.0709731086724006E-4</v>
      </c>
      <c r="L28" s="20">
        <f t="shared" si="4"/>
        <v>-1.1393447734967174E-3</v>
      </c>
      <c r="M28" s="18">
        <f t="shared" si="5"/>
        <v>-2.7669776424276871E-2</v>
      </c>
      <c r="P28" s="51">
        <f t="shared" si="0"/>
        <v>96.840001306034424</v>
      </c>
      <c r="Q28" s="51">
        <f t="shared" si="1"/>
        <v>96.840001306034424</v>
      </c>
    </row>
    <row r="29" spans="1:17" ht="18" x14ac:dyDescent="0.4">
      <c r="A29" s="2">
        <v>42551</v>
      </c>
      <c r="B29" s="9">
        <f>'Index Returns'!B7*'SAA with CME'!C$17</f>
        <v>3.6528694401303319E-3</v>
      </c>
      <c r="C29" s="9">
        <f>'Index Returns'!C7*'SAA with CME'!D$17</f>
        <v>-1.2665618530526359E-3</v>
      </c>
      <c r="D29" s="9">
        <f>'Index Returns'!D7*'SAA with CME'!E$17</f>
        <v>-2.1833987009412586E-3</v>
      </c>
      <c r="E29" s="9">
        <f>'Index Returns'!E7*'SAA with CME'!F$17</f>
        <v>-1.79724398920755E-2</v>
      </c>
      <c r="F29" s="9">
        <f>'Index Returns'!F7*'SAA with CME'!G$17</f>
        <v>1.3024274579970035E-3</v>
      </c>
      <c r="G29" s="9">
        <f>'Index Returns'!G7*'SAA with CME'!H$17</f>
        <v>1.204039598436373E-3</v>
      </c>
      <c r="H29" s="17">
        <f t="shared" si="2"/>
        <v>-1.5263063949505686E-2</v>
      </c>
      <c r="I29" s="18">
        <f t="shared" si="3"/>
        <v>1.502575126753467E-3</v>
      </c>
      <c r="J29" s="19">
        <v>-1.5263063949505686E-2</v>
      </c>
      <c r="K29" s="18">
        <f t="shared" si="3"/>
        <v>1.502575126753467E-3</v>
      </c>
      <c r="L29" s="20">
        <f t="shared" si="4"/>
        <v>-1.5263063949505686E-2</v>
      </c>
      <c r="M29" s="18">
        <f t="shared" si="5"/>
        <v>-4.293284037378256E-2</v>
      </c>
      <c r="P29" s="51">
        <f t="shared" si="0"/>
        <v>95.361926173230202</v>
      </c>
      <c r="Q29" s="51">
        <f t="shared" si="1"/>
        <v>95.361926173230202</v>
      </c>
    </row>
    <row r="30" spans="1:17" ht="18" x14ac:dyDescent="0.4">
      <c r="A30" s="2">
        <v>42580</v>
      </c>
      <c r="B30" s="9">
        <f>'Index Returns'!B8*'SAA with CME'!C$17</f>
        <v>1.0358175967271028E-2</v>
      </c>
      <c r="C30" s="9">
        <f>'Index Returns'!C8*'SAA with CME'!D$17</f>
        <v>2.0234952787891148E-4</v>
      </c>
      <c r="D30" s="9">
        <f>'Index Returns'!D8*'SAA with CME'!E$17</f>
        <v>3.4840796401666154E-4</v>
      </c>
      <c r="E30" s="9">
        <f>'Index Returns'!E8*'SAA with CME'!F$17</f>
        <v>-1.6994176994859708E-2</v>
      </c>
      <c r="F30" s="9">
        <f>'Index Returns'!F8*'SAA with CME'!G$17</f>
        <v>2.0263169021683099E-3</v>
      </c>
      <c r="G30" s="9">
        <f>'Index Returns'!G8*'SAA with CME'!H$17</f>
        <v>4.945414448461919E-3</v>
      </c>
      <c r="H30" s="17">
        <f t="shared" si="2"/>
        <v>8.8648781493712216E-4</v>
      </c>
      <c r="I30" s="18">
        <f t="shared" si="3"/>
        <v>5.113709333439872E-4</v>
      </c>
      <c r="J30" s="19">
        <v>8.8648781493712216E-4</v>
      </c>
      <c r="K30" s="18">
        <f t="shared" si="3"/>
        <v>5.113709333439872E-4</v>
      </c>
      <c r="L30" s="20">
        <f t="shared" si="4"/>
        <v>0</v>
      </c>
      <c r="M30" s="18">
        <f t="shared" si="5"/>
        <v>-4.2046352558845437E-2</v>
      </c>
      <c r="P30" s="51">
        <f t="shared" si="0"/>
        <v>95.446463358791704</v>
      </c>
      <c r="Q30" s="51">
        <f t="shared" si="1"/>
        <v>95.446463358791704</v>
      </c>
    </row>
    <row r="31" spans="1:17" ht="18" x14ac:dyDescent="0.4">
      <c r="A31" s="2">
        <v>42613</v>
      </c>
      <c r="B31" s="9">
        <f>'Index Returns'!B9*'SAA with CME'!C$17</f>
        <v>4.9997265699349642E-3</v>
      </c>
      <c r="C31" s="9">
        <f>'Index Returns'!C9*'SAA with CME'!D$17</f>
        <v>3.583985591171986E-3</v>
      </c>
      <c r="D31" s="9">
        <f>'Index Returns'!D9*'SAA with CME'!E$17</f>
        <v>6.1598055428064473E-3</v>
      </c>
      <c r="E31" s="9">
        <f>'Index Returns'!E9*'SAA with CME'!F$17</f>
        <v>6.9147515905110153E-3</v>
      </c>
      <c r="F31" s="9">
        <f>'Index Returns'!F9*'SAA with CME'!G$17</f>
        <v>2.7643789637948109E-4</v>
      </c>
      <c r="G31" s="9">
        <f>'Index Returns'!G9*'SAA with CME'!H$17</f>
        <v>5.3222862074571941E-4</v>
      </c>
      <c r="H31" s="17">
        <f t="shared" si="2"/>
        <v>2.2466935811549613E-2</v>
      </c>
      <c r="I31" s="18">
        <f t="shared" si="3"/>
        <v>1.0672216174586576E-6</v>
      </c>
      <c r="J31" s="19">
        <v>2.2466935811549613E-2</v>
      </c>
      <c r="K31" s="18">
        <f t="shared" si="3"/>
        <v>1.0672216174586576E-6</v>
      </c>
      <c r="L31" s="20">
        <f t="shared" si="4"/>
        <v>0</v>
      </c>
      <c r="M31" s="18">
        <f t="shared" si="5"/>
        <v>-1.9579416747295825E-2</v>
      </c>
      <c r="P31" s="51">
        <f t="shared" si="0"/>
        <v>97.590852924513101</v>
      </c>
      <c r="Q31" s="51">
        <f t="shared" si="1"/>
        <v>97.590852924513101</v>
      </c>
    </row>
    <row r="32" spans="1:17" ht="18" x14ac:dyDescent="0.4">
      <c r="A32" s="2">
        <v>42643</v>
      </c>
      <c r="B32" s="9">
        <f>'Index Returns'!B10*'SAA with CME'!C$17</f>
        <v>-2.3429677406750205E-3</v>
      </c>
      <c r="C32" s="9">
        <f>'Index Returns'!C10*'SAA with CME'!D$17</f>
        <v>3.7368474351535209E-4</v>
      </c>
      <c r="D32" s="9">
        <f>'Index Returns'!D10*'SAA with CME'!E$17</f>
        <v>6.4174817944236129E-4</v>
      </c>
      <c r="E32" s="9">
        <f>'Index Returns'!E10*'SAA with CME'!F$17</f>
        <v>9.3757967984811168E-3</v>
      </c>
      <c r="F32" s="9">
        <f>'Index Returns'!F10*'SAA with CME'!G$17</f>
        <v>-1.9140961713981193E-4</v>
      </c>
      <c r="G32" s="9">
        <f>'Index Returns'!G10*'SAA with CME'!H$17</f>
        <v>-2.211571176380555E-3</v>
      </c>
      <c r="H32" s="17">
        <f t="shared" si="2"/>
        <v>5.6452811872434432E-3</v>
      </c>
      <c r="I32" s="18">
        <f t="shared" si="3"/>
        <v>3.1879098388260283E-4</v>
      </c>
      <c r="J32" s="19">
        <v>5.6452811872434432E-3</v>
      </c>
      <c r="K32" s="18">
        <f t="shared" si="3"/>
        <v>3.1879098388260283E-4</v>
      </c>
      <c r="L32" s="20">
        <f t="shared" si="4"/>
        <v>0</v>
      </c>
      <c r="M32" s="18">
        <f t="shared" si="5"/>
        <v>-1.3934135560052381E-2</v>
      </c>
      <c r="P32" s="51">
        <f t="shared" si="0"/>
        <v>98.141780730574894</v>
      </c>
      <c r="Q32" s="51">
        <f t="shared" si="1"/>
        <v>98.141780730574894</v>
      </c>
    </row>
    <row r="33" spans="1:17" ht="18" x14ac:dyDescent="0.4">
      <c r="A33" s="2">
        <v>42674</v>
      </c>
      <c r="B33" s="9">
        <f>'Index Returns'!B11*'SAA with CME'!C$17</f>
        <v>-2.6942892734914715E-3</v>
      </c>
      <c r="C33" s="9">
        <f>'Index Returns'!C11*'SAA with CME'!D$17</f>
        <v>-1.2096189354933807E-3</v>
      </c>
      <c r="D33" s="9">
        <f>'Index Returns'!D11*'SAA with CME'!E$17</f>
        <v>-2.0380604920085788E-3</v>
      </c>
      <c r="E33" s="9">
        <f>'Index Returns'!E11*'SAA with CME'!F$17</f>
        <v>1.6398852720694249E-2</v>
      </c>
      <c r="F33" s="9">
        <f>'Index Returns'!F11*'SAA with CME'!G$17</f>
        <v>-1.135729978316055E-4</v>
      </c>
      <c r="G33" s="9">
        <f>'Index Returns'!G11*'SAA with CME'!H$17</f>
        <v>-4.7977579679123993E-3</v>
      </c>
      <c r="H33" s="17">
        <f t="shared" si="2"/>
        <v>5.5455530539568147E-3</v>
      </c>
      <c r="I33" s="18">
        <f t="shared" si="3"/>
        <v>3.2236216513827954E-4</v>
      </c>
      <c r="J33" s="19">
        <v>5.5455530539568147E-3</v>
      </c>
      <c r="K33" s="18">
        <f t="shared" si="3"/>
        <v>3.2236216513827954E-4</v>
      </c>
      <c r="L33" s="20">
        <f t="shared" si="4"/>
        <v>0</v>
      </c>
      <c r="M33" s="18">
        <f t="shared" si="5"/>
        <v>-8.3885825060955668E-3</v>
      </c>
      <c r="P33" s="51">
        <f t="shared" si="0"/>
        <v>98.686031182426092</v>
      </c>
      <c r="Q33" s="51">
        <f t="shared" si="1"/>
        <v>98.686031182426092</v>
      </c>
    </row>
    <row r="34" spans="1:17" ht="18" x14ac:dyDescent="0.4">
      <c r="A34" s="2">
        <v>42704</v>
      </c>
      <c r="B34" s="9">
        <f>'Index Returns'!B12*'SAA with CME'!C$17</f>
        <v>4.316569950724789E-3</v>
      </c>
      <c r="C34" s="9">
        <f>'Index Returns'!C12*'SAA with CME'!D$17</f>
        <v>-2.24528655052111E-3</v>
      </c>
      <c r="D34" s="9">
        <f>'Index Returns'!D12*'SAA with CME'!E$17</f>
        <v>-3.8478514544519333E-3</v>
      </c>
      <c r="E34" s="9">
        <f>'Index Returns'!E12*'SAA with CME'!F$17</f>
        <v>4.2524159165314393E-2</v>
      </c>
      <c r="F34" s="9">
        <f>'Index Returns'!F12*'SAA with CME'!G$17</f>
        <v>-2.1008602442143909E-3</v>
      </c>
      <c r="G34" s="9">
        <f>'Index Returns'!G12*'SAA with CME'!H$17</f>
        <v>-4.4767840158294958E-3</v>
      </c>
      <c r="H34" s="17">
        <f t="shared" si="2"/>
        <v>3.4169946851022259E-2</v>
      </c>
      <c r="I34" s="18">
        <f t="shared" si="3"/>
        <v>0</v>
      </c>
      <c r="J34" s="19">
        <v>3.4169946851022259E-2</v>
      </c>
      <c r="K34" s="18">
        <f t="shared" si="3"/>
        <v>0</v>
      </c>
      <c r="L34" s="20">
        <f t="shared" si="4"/>
        <v>0</v>
      </c>
      <c r="M34" s="18">
        <f t="shared" si="5"/>
        <v>0</v>
      </c>
      <c r="P34" s="51">
        <f t="shared" si="0"/>
        <v>102.05812762286793</v>
      </c>
      <c r="Q34" s="51">
        <f t="shared" si="1"/>
        <v>102.05812762286793</v>
      </c>
    </row>
    <row r="35" spans="1:17" ht="18" x14ac:dyDescent="0.4">
      <c r="A35" s="2">
        <v>42734</v>
      </c>
      <c r="B35" s="9">
        <f>'Index Returns'!B13*'SAA with CME'!C$17</f>
        <v>1.3582648995264898E-2</v>
      </c>
      <c r="C35" s="9">
        <f>'Index Returns'!C13*'SAA with CME'!D$17</f>
        <v>1.6624934145861902E-3</v>
      </c>
      <c r="D35" s="9">
        <f>'Index Returns'!D13*'SAA with CME'!E$17</f>
        <v>2.8345022995280912E-3</v>
      </c>
      <c r="E35" s="9">
        <f>'Index Returns'!E13*'SAA with CME'!F$17</f>
        <v>3.2400889715693285E-2</v>
      </c>
      <c r="F35" s="9">
        <f>'Index Returns'!F13*'SAA with CME'!G$17</f>
        <v>-1.0933839550984895E-3</v>
      </c>
      <c r="G35" s="9">
        <f>'Index Returns'!G13*'SAA with CME'!H$17</f>
        <v>2.2187854471761338E-3</v>
      </c>
      <c r="H35" s="17">
        <f t="shared" si="2"/>
        <v>5.1605935917150111E-2</v>
      </c>
      <c r="I35" s="18">
        <f t="shared" si="3"/>
        <v>0</v>
      </c>
      <c r="J35" s="19">
        <v>5.1605935917150111E-2</v>
      </c>
      <c r="K35" s="18">
        <f t="shared" si="3"/>
        <v>0</v>
      </c>
      <c r="L35" s="20">
        <f t="shared" si="4"/>
        <v>0</v>
      </c>
      <c r="M35" s="18">
        <f t="shared" si="5"/>
        <v>0</v>
      </c>
      <c r="P35" s="51">
        <f t="shared" si="0"/>
        <v>107.32493281679798</v>
      </c>
      <c r="Q35" s="51">
        <f t="shared" si="1"/>
        <v>107.32493281679798</v>
      </c>
    </row>
    <row r="36" spans="1:17" ht="18" x14ac:dyDescent="0.4">
      <c r="A36" s="2">
        <v>42766</v>
      </c>
      <c r="B36" s="9">
        <f>'Index Returns'!B14*'SAA with CME'!C$17</f>
        <v>4.0205835416808429E-3</v>
      </c>
      <c r="C36" s="9">
        <f>'Index Returns'!C14*'SAA with CME'!D$17</f>
        <v>2.6636501798213644E-3</v>
      </c>
      <c r="D36" s="9">
        <f>'Index Returns'!D14*'SAA with CME'!E$17</f>
        <v>4.5291718157969424E-3</v>
      </c>
      <c r="E36" s="9">
        <f>'Index Returns'!E14*'SAA with CME'!F$17</f>
        <v>-4.7834437973967225E-3</v>
      </c>
      <c r="F36" s="9">
        <f>'Index Returns'!F14*'SAA with CME'!G$17</f>
        <v>1.157038054572565E-3</v>
      </c>
      <c r="G36" s="9">
        <f>'Index Returns'!G14*'SAA with CME'!H$17</f>
        <v>2.7045713116884097E-3</v>
      </c>
      <c r="H36" s="17">
        <f t="shared" si="2"/>
        <v>1.02915711061634E-2</v>
      </c>
      <c r="I36" s="18">
        <f t="shared" si="3"/>
        <v>1.7446259384353753E-4</v>
      </c>
      <c r="J36" s="19">
        <v>1.02915711061634E-2</v>
      </c>
      <c r="K36" s="18">
        <f t="shared" si="3"/>
        <v>1.7446259384353753E-4</v>
      </c>
      <c r="L36" s="20">
        <f t="shared" si="4"/>
        <v>0</v>
      </c>
      <c r="M36" s="18">
        <f t="shared" si="5"/>
        <v>0</v>
      </c>
      <c r="P36" s="51">
        <f t="shared" si="0"/>
        <v>108.42947499434626</v>
      </c>
      <c r="Q36" s="51">
        <f t="shared" si="1"/>
        <v>108.42947499434626</v>
      </c>
    </row>
    <row r="37" spans="1:17" ht="18" x14ac:dyDescent="0.4">
      <c r="A37" s="2">
        <v>42794</v>
      </c>
      <c r="B37" s="9">
        <f>'Index Returns'!B15*'SAA with CME'!C$17</f>
        <v>7.7381147910560817E-3</v>
      </c>
      <c r="C37" s="9">
        <f>'Index Returns'!C15*'SAA with CME'!D$17</f>
        <v>1.9443219828235527E-3</v>
      </c>
      <c r="D37" s="9">
        <f>'Index Returns'!D15*'SAA with CME'!E$17</f>
        <v>3.3171619031096711E-3</v>
      </c>
      <c r="E37" s="9">
        <f>'Index Returns'!E15*'SAA with CME'!F$17</f>
        <v>-1.1138465484203297E-3</v>
      </c>
      <c r="F37" s="9">
        <f>'Index Returns'!F15*'SAA with CME'!G$17</f>
        <v>3.565603845509433E-4</v>
      </c>
      <c r="G37" s="9">
        <f>'Index Returns'!G15*'SAA with CME'!H$17</f>
        <v>1.1738412480239344E-3</v>
      </c>
      <c r="H37" s="17">
        <f t="shared" si="2"/>
        <v>1.3416153761143855E-2</v>
      </c>
      <c r="I37" s="18">
        <f t="shared" si="3"/>
        <v>1.0168395496889322E-4</v>
      </c>
      <c r="J37" s="19">
        <v>1.3416153761143855E-2</v>
      </c>
      <c r="K37" s="18">
        <f t="shared" si="3"/>
        <v>1.0168395496889322E-4</v>
      </c>
      <c r="L37" s="20">
        <f t="shared" si="4"/>
        <v>0</v>
      </c>
      <c r="M37" s="18">
        <f t="shared" si="5"/>
        <v>0</v>
      </c>
      <c r="P37" s="51">
        <f t="shared" si="0"/>
        <v>109.88418150311053</v>
      </c>
      <c r="Q37" s="51">
        <f t="shared" si="1"/>
        <v>109.88418150311053</v>
      </c>
    </row>
    <row r="38" spans="1:17" ht="18" x14ac:dyDescent="0.4">
      <c r="A38" s="2">
        <v>42825</v>
      </c>
      <c r="B38" s="9">
        <f>'Index Returns'!B16*'SAA with CME'!C$17</f>
        <v>3.9786003104280536E-3</v>
      </c>
      <c r="C38" s="9">
        <f>'Index Returns'!C16*'SAA with CME'!D$17</f>
        <v>1.6079931710093213E-3</v>
      </c>
      <c r="D38" s="9">
        <f>'Index Returns'!D16*'SAA with CME'!E$17</f>
        <v>2.7914701211946931E-3</v>
      </c>
      <c r="E38" s="9">
        <f>'Index Returns'!E16*'SAA with CME'!F$17</f>
        <v>5.1668385068846957E-3</v>
      </c>
      <c r="F38" s="9">
        <f>'Index Returns'!F16*'SAA with CME'!G$17</f>
        <v>-7.0058238075222621E-5</v>
      </c>
      <c r="G38" s="9">
        <f>'Index Returns'!G16*'SAA with CME'!H$17</f>
        <v>-9.5477759335317136E-4</v>
      </c>
      <c r="H38" s="17">
        <f t="shared" si="2"/>
        <v>1.252006627808837E-2</v>
      </c>
      <c r="I38" s="18">
        <f t="shared" si="3"/>
        <v>1.2055894453757219E-4</v>
      </c>
      <c r="J38" s="19">
        <v>1.252006627808837E-2</v>
      </c>
      <c r="K38" s="18">
        <f t="shared" si="3"/>
        <v>1.2055894453757219E-4</v>
      </c>
      <c r="L38" s="20">
        <f t="shared" si="4"/>
        <v>0</v>
      </c>
      <c r="M38" s="18">
        <f t="shared" si="5"/>
        <v>0</v>
      </c>
      <c r="P38" s="51">
        <f t="shared" si="0"/>
        <v>111.25993873844297</v>
      </c>
      <c r="Q38" s="51">
        <f t="shared" si="1"/>
        <v>111.25993873844297</v>
      </c>
    </row>
    <row r="39" spans="1:17" ht="18" x14ac:dyDescent="0.4">
      <c r="A39" s="2">
        <v>42853</v>
      </c>
      <c r="B39" s="9">
        <f>'Index Returns'!B17*'SAA with CME'!C$17</f>
        <v>-6.9752937629247982E-4</v>
      </c>
      <c r="C39" s="9">
        <f>'Index Returns'!C17*'SAA with CME'!D$17</f>
        <v>1.083510017739732E-3</v>
      </c>
      <c r="D39" s="9">
        <f>'Index Returns'!D17*'SAA with CME'!E$17</f>
        <v>1.8679645693950556E-3</v>
      </c>
      <c r="E39" s="9">
        <f>'Index Returns'!E17*'SAA with CME'!F$17</f>
        <v>-1.4691070483904013E-2</v>
      </c>
      <c r="F39" s="9">
        <f>'Index Returns'!F17*'SAA with CME'!G$17</f>
        <v>1.3826018046467258E-3</v>
      </c>
      <c r="G39" s="9">
        <f>'Index Returns'!G17*'SAA with CME'!H$17</f>
        <v>2.8874941107462429E-3</v>
      </c>
      <c r="H39" s="17">
        <f t="shared" si="2"/>
        <v>-8.1670293576687376E-3</v>
      </c>
      <c r="I39" s="18">
        <f t="shared" si="3"/>
        <v>1.0028007483394539E-3</v>
      </c>
      <c r="J39" s="19">
        <v>-8.1670293576687376E-3</v>
      </c>
      <c r="K39" s="18">
        <f t="shared" si="3"/>
        <v>1.0028007483394539E-3</v>
      </c>
      <c r="L39" s="20">
        <f t="shared" si="4"/>
        <v>-8.1670293576687376E-3</v>
      </c>
      <c r="M39" s="18">
        <f t="shared" si="5"/>
        <v>-8.1670293576687376E-3</v>
      </c>
      <c r="P39" s="51">
        <f t="shared" si="0"/>
        <v>110.35127555243368</v>
      </c>
      <c r="Q39" s="51">
        <f t="shared" si="1"/>
        <v>110.35127555243368</v>
      </c>
    </row>
    <row r="40" spans="1:17" ht="18" x14ac:dyDescent="0.4">
      <c r="A40" s="2">
        <v>42886</v>
      </c>
      <c r="B40" s="9">
        <f>'Index Returns'!B18*'SAA with CME'!C$17</f>
        <v>4.5344586137085214E-3</v>
      </c>
      <c r="C40" s="9">
        <f>'Index Returns'!C18*'SAA with CME'!D$17</f>
        <v>4.4935025215635986E-3</v>
      </c>
      <c r="D40" s="9">
        <f>'Index Returns'!D18*'SAA with CME'!E$17</f>
        <v>7.6882499090213724E-3</v>
      </c>
      <c r="E40" s="9">
        <f>'Index Returns'!E18*'SAA with CME'!F$17</f>
        <v>5.4544245971360967E-4</v>
      </c>
      <c r="F40" s="9">
        <f>'Index Returns'!F18*'SAA with CME'!G$17</f>
        <v>5.5082402101070402E-4</v>
      </c>
      <c r="G40" s="9">
        <f>'Index Returns'!G18*'SAA with CME'!H$17</f>
        <v>-1.2701859801291905E-3</v>
      </c>
      <c r="H40" s="17">
        <f t="shared" si="2"/>
        <v>1.6542291544888621E-2</v>
      </c>
      <c r="I40" s="18">
        <f t="shared" si="3"/>
        <v>4.8409706946328371E-5</v>
      </c>
      <c r="J40" s="19">
        <v>1.6542291544888621E-2</v>
      </c>
      <c r="K40" s="18">
        <f t="shared" si="3"/>
        <v>4.8409706946328371E-5</v>
      </c>
      <c r="L40" s="20">
        <f t="shared" si="4"/>
        <v>0</v>
      </c>
      <c r="M40" s="18">
        <f t="shared" si="5"/>
        <v>0</v>
      </c>
      <c r="P40" s="51">
        <f t="shared" si="0"/>
        <v>112.17673852497236</v>
      </c>
      <c r="Q40" s="51">
        <f t="shared" si="1"/>
        <v>112.17673852497236</v>
      </c>
    </row>
    <row r="41" spans="1:17" ht="18" x14ac:dyDescent="0.4">
      <c r="A41" s="2">
        <v>42916</v>
      </c>
      <c r="B41" s="9">
        <f>'Index Returns'!B19*'SAA with CME'!C$17</f>
        <v>5.3381135596394418E-3</v>
      </c>
      <c r="C41" s="9">
        <f>'Index Returns'!C19*'SAA with CME'!D$17</f>
        <v>1.1630174635241448E-3</v>
      </c>
      <c r="D41" s="9">
        <f>'Index Returns'!D19*'SAA with CME'!E$17</f>
        <v>2.0090965355250498E-3</v>
      </c>
      <c r="E41" s="9">
        <f>'Index Returns'!E19*'SAA with CME'!F$17</f>
        <v>-1.0166222943409433E-2</v>
      </c>
      <c r="F41" s="9">
        <f>'Index Returns'!F19*'SAA with CME'!G$17</f>
        <v>1.3051744237668303E-3</v>
      </c>
      <c r="G41" s="9">
        <f>'Index Returns'!G19*'SAA with CME'!H$17</f>
        <v>2.2608429109110826E-3</v>
      </c>
      <c r="H41" s="17">
        <f t="shared" si="2"/>
        <v>1.9100219499571156E-3</v>
      </c>
      <c r="I41" s="18">
        <f t="shared" si="3"/>
        <v>4.6612715220133361E-4</v>
      </c>
      <c r="J41" s="19">
        <v>1.9100219499571156E-3</v>
      </c>
      <c r="K41" s="18">
        <f t="shared" si="3"/>
        <v>4.6612715220133361E-4</v>
      </c>
      <c r="L41" s="20">
        <f t="shared" si="4"/>
        <v>0</v>
      </c>
      <c r="M41" s="18">
        <f t="shared" si="5"/>
        <v>0</v>
      </c>
      <c r="P41" s="51">
        <f t="shared" si="0"/>
        <v>112.39099855782965</v>
      </c>
      <c r="Q41" s="51">
        <f t="shared" si="1"/>
        <v>112.39099855782965</v>
      </c>
    </row>
    <row r="42" spans="1:17" ht="18" x14ac:dyDescent="0.4">
      <c r="A42" s="2">
        <v>42947</v>
      </c>
      <c r="B42" s="9">
        <f>'Index Returns'!B20*'SAA with CME'!C$17</f>
        <v>2.8277470998427159E-3</v>
      </c>
      <c r="C42" s="9">
        <f>'Index Returns'!C20*'SAA with CME'!D$17</f>
        <v>6.3072023951282763E-4</v>
      </c>
      <c r="D42" s="9">
        <f>'Index Returns'!D20*'SAA with CME'!E$17</f>
        <v>1.0697052143581638E-3</v>
      </c>
      <c r="E42" s="9">
        <f>'Index Returns'!E20*'SAA with CME'!F$17</f>
        <v>1.2009370305248724E-2</v>
      </c>
      <c r="F42" s="9">
        <f>'Index Returns'!F20*'SAA with CME'!G$17</f>
        <v>1.4797747897477053E-4</v>
      </c>
      <c r="G42" s="9">
        <f>'Index Returns'!G20*'SAA with CME'!H$17</f>
        <v>-4.9333876118918597E-4</v>
      </c>
      <c r="H42" s="17">
        <f t="shared" si="2"/>
        <v>1.6192181576748014E-2</v>
      </c>
      <c r="I42" s="18">
        <f t="shared" si="3"/>
        <v>5.3404210107221144E-5</v>
      </c>
      <c r="J42" s="19">
        <v>1.6192181576748014E-2</v>
      </c>
      <c r="K42" s="18">
        <f t="shared" si="3"/>
        <v>5.3404210107221144E-5</v>
      </c>
      <c r="L42" s="20">
        <f t="shared" si="4"/>
        <v>0</v>
      </c>
      <c r="M42" s="18">
        <f t="shared" si="5"/>
        <v>0</v>
      </c>
      <c r="P42" s="51">
        <f t="shared" si="0"/>
        <v>114.21085401407005</v>
      </c>
      <c r="Q42" s="51">
        <f t="shared" si="1"/>
        <v>114.21085401407005</v>
      </c>
    </row>
    <row r="43" spans="1:17" ht="18" x14ac:dyDescent="0.4">
      <c r="A43" s="2">
        <v>42978</v>
      </c>
      <c r="B43" s="9">
        <f>'Index Returns'!B21*'SAA with CME'!C$17</f>
        <v>-7.1939506310451896E-4</v>
      </c>
      <c r="C43" s="9">
        <f>'Index Returns'!C21*'SAA with CME'!D$17</f>
        <v>1.0599104655514429E-3</v>
      </c>
      <c r="D43" s="9">
        <f>'Index Returns'!D21*'SAA with CME'!E$17</f>
        <v>1.8149769031025611E-3</v>
      </c>
      <c r="E43" s="9">
        <f>'Index Returns'!E21*'SAA with CME'!F$17</f>
        <v>-9.2597196665173079E-3</v>
      </c>
      <c r="F43" s="9">
        <f>'Index Returns'!F21*'SAA with CME'!G$17</f>
        <v>7.0085310262408347E-4</v>
      </c>
      <c r="G43" s="9">
        <f>'Index Returns'!G21*'SAA with CME'!H$17</f>
        <v>8.8035140343815758E-4</v>
      </c>
      <c r="H43" s="17">
        <f t="shared" si="2"/>
        <v>-5.5230228549055819E-3</v>
      </c>
      <c r="I43" s="18">
        <f t="shared" si="3"/>
        <v>8.423358556363718E-4</v>
      </c>
      <c r="J43" s="19">
        <v>-5.5230228549055819E-3</v>
      </c>
      <c r="K43" s="18">
        <f t="shared" si="3"/>
        <v>8.423358556363718E-4</v>
      </c>
      <c r="L43" s="20">
        <f t="shared" si="4"/>
        <v>-5.5230228549055819E-3</v>
      </c>
      <c r="M43" s="18">
        <f t="shared" si="5"/>
        <v>-5.5230228549055819E-3</v>
      </c>
      <c r="P43" s="51">
        <f t="shared" si="0"/>
        <v>113.58006485707206</v>
      </c>
      <c r="Q43" s="51">
        <f t="shared" si="1"/>
        <v>113.58006485707206</v>
      </c>
    </row>
    <row r="44" spans="1:17" ht="18" x14ac:dyDescent="0.4">
      <c r="A44" s="2">
        <v>43007</v>
      </c>
      <c r="B44" s="9">
        <f>'Index Returns'!B22*'SAA with CME'!C$17</f>
        <v>5.6832245585739438E-3</v>
      </c>
      <c r="C44" s="9">
        <f>'Index Returns'!C22*'SAA with CME'!D$17</f>
        <v>1.8057669536275214E-3</v>
      </c>
      <c r="D44" s="9">
        <f>'Index Returns'!D22*'SAA with CME'!E$17</f>
        <v>3.0884553534865156E-3</v>
      </c>
      <c r="E44" s="9">
        <f>'Index Returns'!E22*'SAA with CME'!F$17</f>
        <v>-6.4020815611099779E-4</v>
      </c>
      <c r="F44" s="9">
        <f>'Index Returns'!F22*'SAA with CME'!G$17</f>
        <v>3.4629635252564155E-4</v>
      </c>
      <c r="G44" s="9">
        <f>'Index Returns'!G22*'SAA with CME'!H$17</f>
        <v>9.7730998320119038E-4</v>
      </c>
      <c r="H44" s="17">
        <f t="shared" si="2"/>
        <v>1.1260845045303815E-2</v>
      </c>
      <c r="I44" s="18">
        <f t="shared" si="3"/>
        <v>1.4979691400506418E-4</v>
      </c>
      <c r="J44" s="19">
        <v>1.1260845045303815E-2</v>
      </c>
      <c r="K44" s="18">
        <f t="shared" si="3"/>
        <v>1.4979691400506418E-4</v>
      </c>
      <c r="L44" s="20">
        <f t="shared" si="4"/>
        <v>0</v>
      </c>
      <c r="M44" s="18">
        <f t="shared" si="5"/>
        <v>0</v>
      </c>
      <c r="P44" s="51">
        <f t="shared" si="0"/>
        <v>114.8590723676631</v>
      </c>
      <c r="Q44" s="51">
        <f t="shared" si="1"/>
        <v>114.8590723676631</v>
      </c>
    </row>
    <row r="45" spans="1:17" ht="18" x14ac:dyDescent="0.4">
      <c r="A45" s="2">
        <v>43039</v>
      </c>
      <c r="B45" s="9">
        <f>'Index Returns'!B23*'SAA with CME'!C$17</f>
        <v>9.1838531428266573E-3</v>
      </c>
      <c r="C45" s="9">
        <f>'Index Returns'!C23*'SAA with CME'!D$17</f>
        <v>1.7201278511799157E-3</v>
      </c>
      <c r="D45" s="9">
        <f>'Index Returns'!D23*'SAA with CME'!E$17</f>
        <v>2.9684854927450642E-3</v>
      </c>
      <c r="E45" s="9">
        <f>'Index Returns'!E23*'SAA with CME'!F$17</f>
        <v>1.4317670289094345E-2</v>
      </c>
      <c r="F45" s="9">
        <f>'Index Returns'!F23*'SAA with CME'!G$17</f>
        <v>1.8999158231692781E-4</v>
      </c>
      <c r="G45" s="9">
        <f>'Index Returns'!G23*'SAA with CME'!H$17</f>
        <v>-6.0903201417549522E-4</v>
      </c>
      <c r="H45" s="17">
        <f t="shared" si="2"/>
        <v>2.7771096343987414E-2</v>
      </c>
      <c r="I45" s="18">
        <f t="shared" si="3"/>
        <v>0</v>
      </c>
      <c r="J45" s="19">
        <v>2.7771096343987414E-2</v>
      </c>
      <c r="K45" s="18">
        <f t="shared" si="3"/>
        <v>0</v>
      </c>
      <c r="L45" s="20">
        <f t="shared" si="4"/>
        <v>0</v>
      </c>
      <c r="M45" s="18">
        <f t="shared" si="5"/>
        <v>0</v>
      </c>
      <c r="P45" s="51">
        <f t="shared" si="0"/>
        <v>118.0488347323665</v>
      </c>
      <c r="Q45" s="51">
        <f t="shared" si="1"/>
        <v>118.0488347323665</v>
      </c>
    </row>
    <row r="46" spans="1:17" ht="18" x14ac:dyDescent="0.4">
      <c r="A46" s="2">
        <v>43069</v>
      </c>
      <c r="B46" s="9">
        <f>'Index Returns'!B24*'SAA with CME'!C$17</f>
        <v>4.1788060756346862E-3</v>
      </c>
      <c r="C46" s="9">
        <f>'Index Returns'!C24*'SAA with CME'!D$17</f>
        <v>1.0334078645513557E-3</v>
      </c>
      <c r="D46" s="9">
        <f>'Index Returns'!D24*'SAA with CME'!E$17</f>
        <v>1.7586247224124843E-3</v>
      </c>
      <c r="E46" s="9">
        <f>'Index Returns'!E24*'SAA with CME'!F$17</f>
        <v>-5.5934796044023588E-4</v>
      </c>
      <c r="F46" s="9">
        <f>'Index Returns'!F24*'SAA with CME'!G$17</f>
        <v>1.5650517760486897E-4</v>
      </c>
      <c r="G46" s="9">
        <f>'Index Returns'!G24*'SAA with CME'!H$17</f>
        <v>1.1343958512005767E-3</v>
      </c>
      <c r="H46" s="17">
        <f t="shared" si="2"/>
        <v>7.702391730963736E-3</v>
      </c>
      <c r="I46" s="18">
        <f t="shared" si="3"/>
        <v>2.4956442702192295E-4</v>
      </c>
      <c r="J46" s="19">
        <v>7.702391730963736E-3</v>
      </c>
      <c r="K46" s="18">
        <f t="shared" si="3"/>
        <v>2.4956442702192295E-4</v>
      </c>
      <c r="L46" s="20">
        <f t="shared" si="4"/>
        <v>0</v>
      </c>
      <c r="M46" s="18">
        <f t="shared" si="5"/>
        <v>0</v>
      </c>
      <c r="P46" s="51">
        <f t="shared" si="0"/>
        <v>118.95809310085899</v>
      </c>
      <c r="Q46" s="51">
        <f t="shared" si="1"/>
        <v>118.95809310085899</v>
      </c>
    </row>
    <row r="47" spans="1:17" ht="18" x14ac:dyDescent="0.4">
      <c r="A47" s="2">
        <v>43098</v>
      </c>
      <c r="B47" s="9">
        <f>'Index Returns'!B25*'SAA with CME'!C$17</f>
        <v>8.6897231653539509E-3</v>
      </c>
      <c r="C47" s="9">
        <f>'Index Returns'!C25*'SAA with CME'!D$17</f>
        <v>5.5423655403060682E-4</v>
      </c>
      <c r="D47" s="9">
        <f>'Index Returns'!D25*'SAA with CME'!E$17</f>
        <v>9.5238181159224369E-4</v>
      </c>
      <c r="E47" s="9">
        <f>'Index Returns'!E25*'SAA with CME'!F$17</f>
        <v>4.1880063123876012E-3</v>
      </c>
      <c r="F47" s="9">
        <f>'Index Returns'!F25*'SAA with CME'!G$17</f>
        <v>4.1076949908109639E-4</v>
      </c>
      <c r="G47" s="9">
        <f>'Index Returns'!G25*'SAA with CME'!H$17</f>
        <v>9.6416201243071256E-4</v>
      </c>
      <c r="H47" s="17">
        <f t="shared" si="2"/>
        <v>1.5759279354876213E-2</v>
      </c>
      <c r="I47" s="18">
        <f t="shared" si="3"/>
        <v>5.9918756105845623E-5</v>
      </c>
      <c r="J47" s="19">
        <v>1.5759279354876213E-2</v>
      </c>
      <c r="K47" s="18">
        <f t="shared" si="3"/>
        <v>5.9918756105845623E-5</v>
      </c>
      <c r="L47" s="20">
        <f t="shared" si="4"/>
        <v>0</v>
      </c>
      <c r="M47" s="18">
        <f t="shared" si="5"/>
        <v>0</v>
      </c>
      <c r="P47" s="51">
        <f t="shared" si="0"/>
        <v>120.83278692155879</v>
      </c>
      <c r="Q47" s="51">
        <f t="shared" si="1"/>
        <v>120.83278692155879</v>
      </c>
    </row>
    <row r="48" spans="1:17" ht="18" x14ac:dyDescent="0.4">
      <c r="A48" s="2">
        <v>43131</v>
      </c>
      <c r="B48" s="59">
        <f>'Index Returns'!B26*'SAA with CME'!C$24</f>
        <v>2.2645201370779834E-2</v>
      </c>
      <c r="C48" s="59">
        <f>'Index Returns'!C26*'SAA with CME'!D$24</f>
        <v>4.846032891191337E-3</v>
      </c>
      <c r="D48" s="59">
        <f>'Index Returns'!D26*'SAA with CME'!E$24</f>
        <v>4.8309271074178893E-3</v>
      </c>
      <c r="E48" s="59">
        <f>'Index Returns'!E26*'SAA with CME'!F$24</f>
        <v>7.5104781725385504E-3</v>
      </c>
      <c r="F48" s="59">
        <f>'Index Returns'!F26*'SAA with CME'!G$24</f>
        <v>-2.387200985490543E-4</v>
      </c>
      <c r="G48" s="59">
        <f>'Index Returns'!G26*'SAA with CME'!H$24</f>
        <v>-7.527980992320496E-4</v>
      </c>
      <c r="H48" s="17">
        <f t="shared" si="2"/>
        <v>3.8841121344146509E-2</v>
      </c>
      <c r="I48" s="18">
        <f t="shared" si="3"/>
        <v>0</v>
      </c>
      <c r="J48" s="19">
        <v>4.2007405920357017E-2</v>
      </c>
      <c r="K48" s="18">
        <f t="shared" si="3"/>
        <v>0</v>
      </c>
      <c r="L48" s="20">
        <f t="shared" si="4"/>
        <v>0</v>
      </c>
      <c r="M48" s="18">
        <f t="shared" si="5"/>
        <v>0</v>
      </c>
      <c r="P48" s="51">
        <f t="shared" si="0"/>
        <v>125.52606786073045</v>
      </c>
      <c r="Q48" s="51">
        <f t="shared" si="1"/>
        <v>125.90865885026072</v>
      </c>
    </row>
    <row r="49" spans="1:17" ht="18" x14ac:dyDescent="0.4">
      <c r="A49" s="2">
        <v>43159</v>
      </c>
      <c r="B49" s="59">
        <f>'Index Returns'!B27*'SAA with CME'!C$24</f>
        <v>-1.5621070656688983E-2</v>
      </c>
      <c r="C49" s="59">
        <f>'Index Returns'!C27*'SAA with CME'!D$24</f>
        <v>-3.7155503597122311E-3</v>
      </c>
      <c r="D49" s="59">
        <f>'Index Returns'!D27*'SAA with CME'!E$24</f>
        <v>-3.7099725719424458E-3</v>
      </c>
      <c r="E49" s="59">
        <f>'Index Returns'!E27*'SAA with CME'!F$24</f>
        <v>1.0615523890818065E-2</v>
      </c>
      <c r="F49" s="59">
        <f>'Index Returns'!F27*'SAA with CME'!G$24</f>
        <v>-1.7245749636891499E-3</v>
      </c>
      <c r="G49" s="59">
        <f>'Index Returns'!G27*'SAA with CME'!H$24</f>
        <v>-5.2868836144315239E-3</v>
      </c>
      <c r="H49" s="17">
        <f t="shared" si="2"/>
        <v>-1.944252827564627E-2</v>
      </c>
      <c r="I49" s="18">
        <f t="shared" si="3"/>
        <v>1.8440607347046795E-3</v>
      </c>
      <c r="J49" s="19">
        <v>-6.2636878738047503E-3</v>
      </c>
      <c r="K49" s="18">
        <f t="shared" si="3"/>
        <v>8.8587711584927199E-4</v>
      </c>
      <c r="L49" s="20">
        <f t="shared" si="4"/>
        <v>-1.944252827564627E-2</v>
      </c>
      <c r="M49" s="18">
        <f t="shared" si="5"/>
        <v>-1.944252827564627E-2</v>
      </c>
      <c r="P49" s="51">
        <f t="shared" si="0"/>
        <v>123.0855237370175</v>
      </c>
      <c r="Q49" s="51">
        <f t="shared" si="1"/>
        <v>125.12000631061333</v>
      </c>
    </row>
    <row r="50" spans="1:17" ht="18" x14ac:dyDescent="0.4">
      <c r="A50" s="2">
        <v>43189</v>
      </c>
      <c r="B50" s="59">
        <f>'Index Returns'!B28*'SAA with CME'!C$24</f>
        <v>1.2451496903636576E-3</v>
      </c>
      <c r="C50" s="59">
        <f>'Index Returns'!C28*'SAA with CME'!D$24</f>
        <v>-1.1658812300966159E-3</v>
      </c>
      <c r="D50" s="59">
        <f>'Index Returns'!D28*'SAA with CME'!E$24</f>
        <v>-1.1562314353122103E-3</v>
      </c>
      <c r="E50" s="59">
        <f>'Index Returns'!E28*'SAA with CME'!F$24</f>
        <v>-5.789950206886716E-4</v>
      </c>
      <c r="F50" s="59">
        <f>'Index Returns'!F28*'SAA with CME'!G$24</f>
        <v>-4.778198554641961E-4</v>
      </c>
      <c r="G50" s="59">
        <f>'Index Returns'!G28*'SAA with CME'!H$24</f>
        <v>6.8646035241346024E-4</v>
      </c>
      <c r="H50" s="17">
        <f t="shared" si="2"/>
        <v>-1.4473174987845762E-3</v>
      </c>
      <c r="I50" s="18">
        <f t="shared" si="3"/>
        <v>6.2236865038516314E-4</v>
      </c>
      <c r="J50" s="19">
        <v>-3.2709631753787003E-3</v>
      </c>
      <c r="K50" s="18">
        <f t="shared" si="3"/>
        <v>7.1668446933748238E-4</v>
      </c>
      <c r="L50" s="20">
        <f t="shared" si="4"/>
        <v>-1.4473174987845762E-3</v>
      </c>
      <c r="M50" s="18">
        <f t="shared" si="5"/>
        <v>-2.0889845774430846E-2</v>
      </c>
      <c r="P50" s="51">
        <f t="shared" si="0"/>
        <v>122.90737990466585</v>
      </c>
      <c r="Q50" s="51">
        <f t="shared" si="1"/>
        <v>124.71074337746818</v>
      </c>
    </row>
    <row r="51" spans="1:17" ht="18" x14ac:dyDescent="0.4">
      <c r="A51" s="2">
        <v>43220</v>
      </c>
      <c r="B51" s="59">
        <f>'Index Returns'!B29*'SAA with CME'!C$25</f>
        <v>-3.4370445672489143E-3</v>
      </c>
      <c r="C51" s="59">
        <f>'Index Returns'!C29*'SAA with CME'!D$25</f>
        <v>6.5936006118937985E-4</v>
      </c>
      <c r="D51" s="59">
        <f>'Index Returns'!D29*'SAA with CME'!E$25</f>
        <v>6.5547411137316012E-4</v>
      </c>
      <c r="E51" s="59">
        <f>'Index Returns'!E29*'SAA with CME'!F$25</f>
        <v>3.7647142101788805E-3</v>
      </c>
      <c r="F51" s="59">
        <f>'Index Returns'!F29*'SAA with CME'!G$25</f>
        <v>5.5783421938290985E-5</v>
      </c>
      <c r="G51" s="59">
        <f>'Index Returns'!G29*'SAA with CME'!H$25</f>
        <v>1.0842501694914668E-3</v>
      </c>
      <c r="H51" s="17">
        <f t="shared" si="2"/>
        <v>2.782537406922264E-3</v>
      </c>
      <c r="I51" s="18">
        <f t="shared" si="3"/>
        <v>4.2921325629557522E-4</v>
      </c>
      <c r="J51" s="19">
        <v>-8.3391642067518509E-4</v>
      </c>
      <c r="K51" s="18">
        <f t="shared" si="3"/>
        <v>5.9213948836840549E-4</v>
      </c>
      <c r="L51" s="20">
        <f t="shared" si="4"/>
        <v>0</v>
      </c>
      <c r="M51" s="18">
        <f t="shared" si="5"/>
        <v>-1.8107308367508582E-2</v>
      </c>
      <c r="P51" s="51">
        <f t="shared" si="0"/>
        <v>123.24937428683739</v>
      </c>
      <c r="Q51" s="51">
        <f t="shared" si="1"/>
        <v>124.6067450407311</v>
      </c>
    </row>
    <row r="52" spans="1:17" ht="18" x14ac:dyDescent="0.4">
      <c r="A52" s="2">
        <v>43251</v>
      </c>
      <c r="B52" s="59">
        <f>'Index Returns'!B30*'SAA with CME'!C$25</f>
        <v>4.0062487131113282E-3</v>
      </c>
      <c r="C52" s="59">
        <f>'Index Returns'!C30*'SAA with CME'!D$25</f>
        <v>6.6551801415288799E-4</v>
      </c>
      <c r="D52" s="59">
        <f>'Index Returns'!D30*'SAA with CME'!E$25</f>
        <v>6.5589384318752312E-4</v>
      </c>
      <c r="E52" s="59">
        <f>'Index Returns'!E30*'SAA with CME'!F$25</f>
        <v>1.5200436326496983E-2</v>
      </c>
      <c r="F52" s="59">
        <f>'Index Returns'!F30*'SAA with CME'!G$25</f>
        <v>-7.68914709824932E-4</v>
      </c>
      <c r="G52" s="59">
        <f>'Index Returns'!G30*'SAA with CME'!H$25</f>
        <v>2.1958016183356095E-3</v>
      </c>
      <c r="H52" s="17">
        <f t="shared" si="2"/>
        <v>2.1954983805459401E-2</v>
      </c>
      <c r="I52" s="18">
        <f t="shared" si="3"/>
        <v>2.3870750413927128E-6</v>
      </c>
      <c r="J52" s="19">
        <v>1.7365288116307595E-2</v>
      </c>
      <c r="K52" s="18">
        <f t="shared" si="3"/>
        <v>3.7634689895916815E-5</v>
      </c>
      <c r="L52" s="20">
        <f t="shared" si="4"/>
        <v>0</v>
      </c>
      <c r="M52" s="18">
        <f t="shared" si="5"/>
        <v>0</v>
      </c>
      <c r="P52" s="51">
        <f t="shared" si="0"/>
        <v>125.95531230333791</v>
      </c>
      <c r="Q52" s="51">
        <f t="shared" si="1"/>
        <v>126.77057706959867</v>
      </c>
    </row>
    <row r="53" spans="1:17" ht="18" x14ac:dyDescent="0.4">
      <c r="A53" s="2">
        <v>43280</v>
      </c>
      <c r="B53" s="59">
        <f>'Index Returns'!B31*'SAA with CME'!C$25</f>
        <v>4.5576382110139348E-3</v>
      </c>
      <c r="C53" s="59">
        <f>'Index Returns'!C31*'SAA with CME'!D$25</f>
        <v>-2.1363402330665652E-3</v>
      </c>
      <c r="D53" s="59">
        <f>'Index Returns'!D31*'SAA with CME'!E$25</f>
        <v>-2.121514832420718E-3</v>
      </c>
      <c r="E53" s="59">
        <f>'Index Returns'!E31*'SAA with CME'!F$25</f>
        <v>-8.8226979530593389E-3</v>
      </c>
      <c r="F53" s="59">
        <f>'Index Returns'!F31*'SAA with CME'!G$25</f>
        <v>1.1626138669614992E-4</v>
      </c>
      <c r="G53" s="59">
        <f>'Index Returns'!G31*'SAA with CME'!H$25</f>
        <v>2.579093099328304E-3</v>
      </c>
      <c r="H53" s="17">
        <f t="shared" si="2"/>
        <v>-5.827560321508234E-3</v>
      </c>
      <c r="I53" s="18">
        <f t="shared" si="3"/>
        <v>8.6010579441170407E-4</v>
      </c>
      <c r="J53" s="19">
        <v>-6.6831487555321471E-6</v>
      </c>
      <c r="K53" s="18">
        <f t="shared" si="3"/>
        <v>5.5256415265598732E-4</v>
      </c>
      <c r="L53" s="20">
        <f t="shared" si="4"/>
        <v>-5.827560321508234E-3</v>
      </c>
      <c r="M53" s="18">
        <f t="shared" si="5"/>
        <v>-5.827560321508234E-3</v>
      </c>
      <c r="P53" s="51">
        <f t="shared" si="0"/>
        <v>125.22130012307579</v>
      </c>
      <c r="Q53" s="51">
        <f t="shared" si="1"/>
        <v>126.7697298429743</v>
      </c>
    </row>
    <row r="54" spans="1:17" ht="18" x14ac:dyDescent="0.4">
      <c r="A54" s="2">
        <v>43312</v>
      </c>
      <c r="B54" s="59">
        <f>'Index Returns'!B32*'SAA with CME'!C$26</f>
        <v>2.5567395340203398E-3</v>
      </c>
      <c r="C54" s="59">
        <f>'Index Returns'!C32*'SAA with CME'!D$26</f>
        <v>-1.5943986013986025E-3</v>
      </c>
      <c r="D54" s="59">
        <f>'Index Returns'!D32*'SAA with CME'!E$26</f>
        <v>-1.6116083916083925E-3</v>
      </c>
      <c r="E54" s="59">
        <f>'Index Returns'!E32*'SAA with CME'!F$26</f>
        <v>-3.2136710320547239E-3</v>
      </c>
      <c r="F54" s="59">
        <f>'Index Returns'!F32*'SAA with CME'!G$26</f>
        <v>6.5594834696110747E-4</v>
      </c>
      <c r="G54" s="59">
        <f>'Index Returns'!G32*'SAA with CME'!H$26</f>
        <v>1.6301113377244327E-3</v>
      </c>
      <c r="H54" s="17">
        <f t="shared" si="2"/>
        <v>-1.5768788063558392E-3</v>
      </c>
      <c r="I54" s="18">
        <f t="shared" si="3"/>
        <v>6.2884985066865868E-4</v>
      </c>
      <c r="J54" s="19">
        <v>5.1722835387325297E-4</v>
      </c>
      <c r="K54" s="18">
        <f t="shared" si="3"/>
        <v>5.282077925380076E-4</v>
      </c>
      <c r="L54" s="20">
        <f t="shared" si="4"/>
        <v>-1.5768788063558392E-3</v>
      </c>
      <c r="M54" s="18">
        <f t="shared" si="5"/>
        <v>-7.4044391278640731E-3</v>
      </c>
      <c r="P54" s="51">
        <f t="shared" si="0"/>
        <v>125.02384130880739</v>
      </c>
      <c r="Q54" s="51">
        <f t="shared" si="1"/>
        <v>126.83529874166194</v>
      </c>
    </row>
    <row r="55" spans="1:17" ht="18" x14ac:dyDescent="0.4">
      <c r="A55" s="2">
        <v>43343</v>
      </c>
      <c r="B55" s="59">
        <f>'Index Returns'!B33*'SAA with CME'!C$26</f>
        <v>4.3143254835003187E-3</v>
      </c>
      <c r="C55" s="59">
        <f>'Index Returns'!C33*'SAA with CME'!D$26</f>
        <v>-5.9675164752774005E-4</v>
      </c>
      <c r="D55" s="59">
        <f>'Index Returns'!D33*'SAA with CME'!E$26</f>
        <v>-5.9579310658200739E-4</v>
      </c>
      <c r="E55" s="59">
        <f>'Index Returns'!E33*'SAA with CME'!F$26</f>
        <v>1.137128471799262E-5</v>
      </c>
      <c r="F55" s="59">
        <f>'Index Returns'!F33*'SAA with CME'!G$26</f>
        <v>6.4836119979054139E-4</v>
      </c>
      <c r="G55" s="59">
        <f>'Index Returns'!G33*'SAA with CME'!H$26</f>
        <v>1.3213226837170372E-3</v>
      </c>
      <c r="H55" s="17">
        <f t="shared" si="2"/>
        <v>5.1028358976161429E-3</v>
      </c>
      <c r="I55" s="18">
        <f t="shared" si="3"/>
        <v>3.3845564701004129E-4</v>
      </c>
      <c r="J55" s="19">
        <v>7.4299174295138406E-3</v>
      </c>
      <c r="K55" s="18">
        <f t="shared" si="3"/>
        <v>2.5824755382224297E-4</v>
      </c>
      <c r="L55" s="20">
        <f t="shared" si="4"/>
        <v>0</v>
      </c>
      <c r="M55" s="18">
        <f t="shared" si="5"/>
        <v>-2.3016032302479303E-3</v>
      </c>
      <c r="P55" s="51">
        <f t="shared" si="0"/>
        <v>125.66181745429584</v>
      </c>
      <c r="Q55" s="51">
        <f t="shared" si="1"/>
        <v>127.7776745384602</v>
      </c>
    </row>
    <row r="56" spans="1:17" ht="18" x14ac:dyDescent="0.4">
      <c r="A56" s="2">
        <v>43371</v>
      </c>
      <c r="B56" s="59">
        <f>'Index Returns'!B34*'SAA with CME'!C$26</f>
        <v>2.8715670957296085E-3</v>
      </c>
      <c r="C56" s="59">
        <f>'Index Returns'!C34*'SAA with CME'!D$26</f>
        <v>-3.1860775008645675E-4</v>
      </c>
      <c r="D56" s="59">
        <f>'Index Returns'!D34*'SAA with CME'!E$26</f>
        <v>-3.1854363744935308E-4</v>
      </c>
      <c r="E56" s="59">
        <f>'Index Returns'!E34*'SAA with CME'!F$26</f>
        <v>1.5955142821104773E-2</v>
      </c>
      <c r="F56" s="59">
        <f>'Index Returns'!F34*'SAA with CME'!G$26</f>
        <v>-3.2318034267610684E-4</v>
      </c>
      <c r="G56" s="59">
        <f>'Index Returns'!G34*'SAA with CME'!H$26</f>
        <v>-5.8463042097383418E-4</v>
      </c>
      <c r="H56" s="17">
        <f t="shared" si="2"/>
        <v>1.7281747765648631E-2</v>
      </c>
      <c r="I56" s="18">
        <f t="shared" si="3"/>
        <v>3.8666660850015788E-5</v>
      </c>
      <c r="J56" s="19">
        <v>1.089188420708033E-2</v>
      </c>
      <c r="K56" s="18">
        <f t="shared" si="3"/>
        <v>1.5896458384767042E-4</v>
      </c>
      <c r="L56" s="20">
        <f t="shared" si="4"/>
        <v>0</v>
      </c>
      <c r="M56" s="18">
        <f t="shared" si="5"/>
        <v>0</v>
      </c>
      <c r="P56" s="51">
        <f t="shared" si="0"/>
        <v>127.83347328731396</v>
      </c>
      <c r="Q56" s="51">
        <f t="shared" si="1"/>
        <v>129.16941417378311</v>
      </c>
    </row>
    <row r="57" spans="1:17" ht="18" x14ac:dyDescent="0.4">
      <c r="A57" s="2">
        <v>43404</v>
      </c>
      <c r="B57" s="59">
        <f>'Index Returns'!B35*'SAA with CME'!C$27</f>
        <v>-9.399309243347885E-3</v>
      </c>
      <c r="C57" s="59">
        <f>'Index Returns'!C35*'SAA with CME'!D$27</f>
        <v>-5.031754579563009E-3</v>
      </c>
      <c r="D57" s="59">
        <f>'Index Returns'!D35*'SAA with CME'!E$27</f>
        <v>-4.9963407636283369E-3</v>
      </c>
      <c r="E57" s="59">
        <f>'Index Returns'!E35*'SAA with CME'!F$27</f>
        <v>1.9568527127923955E-2</v>
      </c>
      <c r="F57" s="59">
        <f>'Index Returns'!F35*'SAA with CME'!G$27</f>
        <v>-8.0948277797958748E-4</v>
      </c>
      <c r="G57" s="59">
        <f>'Index Returns'!G35*'SAA with CME'!H$27</f>
        <v>-3.7030481474632109E-3</v>
      </c>
      <c r="H57" s="17">
        <f t="shared" si="2"/>
        <v>-4.3714083840580729E-3</v>
      </c>
      <c r="I57" s="18">
        <f t="shared" si="3"/>
        <v>7.7681540531094272E-4</v>
      </c>
      <c r="J57" s="19">
        <v>-2.3761270676516438E-2</v>
      </c>
      <c r="K57" s="18">
        <f t="shared" si="3"/>
        <v>2.2336277059589521E-3</v>
      </c>
      <c r="L57" s="20">
        <f t="shared" si="4"/>
        <v>-4.3714083840580729E-3</v>
      </c>
      <c r="M57" s="18">
        <f t="shared" si="5"/>
        <v>-4.3714083840580729E-3</v>
      </c>
      <c r="P57" s="51">
        <f t="shared" si="0"/>
        <v>127.27466097042254</v>
      </c>
      <c r="Q57" s="51">
        <f t="shared" si="1"/>
        <v>126.10018476047279</v>
      </c>
    </row>
    <row r="58" spans="1:17" ht="18" x14ac:dyDescent="0.4">
      <c r="A58" s="2">
        <v>43434</v>
      </c>
      <c r="B58" s="59">
        <f>'Index Returns'!B36*'SAA with CME'!C$27</f>
        <v>-4.6462888407316875E-3</v>
      </c>
      <c r="C58" s="59">
        <f>'Index Returns'!C36*'SAA with CME'!D$27</f>
        <v>-2.4771692233434236E-3</v>
      </c>
      <c r="D58" s="59">
        <f>'Index Returns'!D36*'SAA with CME'!E$27</f>
        <v>-2.4968688779280954E-3</v>
      </c>
      <c r="E58" s="59">
        <f>'Index Returns'!E36*'SAA with CME'!F$27</f>
        <v>-4.4830068946036198E-3</v>
      </c>
      <c r="F58" s="59">
        <f>'Index Returns'!F36*'SAA with CME'!G$27</f>
        <v>-5.4872829138057197E-4</v>
      </c>
      <c r="G58" s="59">
        <f>'Index Returns'!G36*'SAA with CME'!H$27</f>
        <v>2.031523266677914E-3</v>
      </c>
      <c r="H58" s="17">
        <f t="shared" si="2"/>
        <v>-1.2620538861309484E-2</v>
      </c>
      <c r="I58" s="18">
        <f t="shared" si="3"/>
        <v>1.3046933276313686E-3</v>
      </c>
      <c r="J58" s="19">
        <v>-1.5128262806257035E-2</v>
      </c>
      <c r="K58" s="18">
        <f t="shared" si="3"/>
        <v>1.4921426874292608E-3</v>
      </c>
      <c r="L58" s="20">
        <f t="shared" si="4"/>
        <v>-1.2620538861309484E-2</v>
      </c>
      <c r="M58" s="18">
        <f t="shared" si="5"/>
        <v>-1.6991947245367556E-2</v>
      </c>
      <c r="P58" s="51">
        <f t="shared" si="0"/>
        <v>125.66838616558533</v>
      </c>
      <c r="Q58" s="51">
        <f t="shared" si="1"/>
        <v>124.19250802549878</v>
      </c>
    </row>
    <row r="59" spans="1:17" ht="18" x14ac:dyDescent="0.4">
      <c r="A59" s="2">
        <v>43465</v>
      </c>
      <c r="B59" s="59">
        <f>'Index Returns'!B37*'SAA with CME'!C$27</f>
        <v>-1.0721758853773987E-2</v>
      </c>
      <c r="C59" s="59">
        <f>'Index Returns'!C37*'SAA with CME'!D$27</f>
        <v>-4.8228644620873853E-3</v>
      </c>
      <c r="D59" s="59">
        <f>'Index Returns'!D37*'SAA with CME'!E$27</f>
        <v>-4.8228644620873853E-3</v>
      </c>
      <c r="E59" s="59">
        <f>'Index Returns'!E37*'SAA with CME'!F$27</f>
        <v>-3.6310726531345851E-2</v>
      </c>
      <c r="F59" s="59">
        <f>'Index Returns'!F37*'SAA with CME'!G$27</f>
        <v>8.777949998828383E-4</v>
      </c>
      <c r="G59" s="59">
        <f>'Index Returns'!G37*'SAA with CME'!H$27</f>
        <v>-1.8912625191269195E-3</v>
      </c>
      <c r="H59" s="17">
        <f t="shared" si="2"/>
        <v>-5.7691681828538691E-2</v>
      </c>
      <c r="I59" s="18">
        <f t="shared" si="3"/>
        <v>6.5920891981466612E-3</v>
      </c>
      <c r="J59" s="19">
        <v>-4.97909748315747E-2</v>
      </c>
      <c r="K59" s="18">
        <f t="shared" si="3"/>
        <v>5.3715669917625171E-3</v>
      </c>
      <c r="L59" s="20">
        <f t="shared" si="4"/>
        <v>-5.7691681828538691E-2</v>
      </c>
      <c r="M59" s="18">
        <f t="shared" si="5"/>
        <v>-7.4683629073906244E-2</v>
      </c>
      <c r="P59" s="51">
        <f t="shared" si="0"/>
        <v>118.41836561501445</v>
      </c>
      <c r="Q59" s="51">
        <f t="shared" si="1"/>
        <v>118.00884198413104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D980-73F5-4B4D-8FA1-E23080B61EB0}">
  <dimension ref="A1:N53"/>
  <sheetViews>
    <sheetView zoomScale="70" zoomScaleNormal="70" workbookViewId="0">
      <selection activeCell="A5" sqref="A5:N5"/>
    </sheetView>
  </sheetViews>
  <sheetFormatPr defaultRowHeight="17.5" x14ac:dyDescent="0.35"/>
  <cols>
    <col min="1" max="1" width="44.7265625" style="3" bestFit="1" customWidth="1"/>
    <col min="2" max="14" width="17.6328125" style="3" customWidth="1"/>
    <col min="15" max="16384" width="8.7265625" style="3"/>
  </cols>
  <sheetData>
    <row r="1" spans="1:14" ht="18" x14ac:dyDescent="0.4">
      <c r="B1" s="78" t="s">
        <v>58</v>
      </c>
      <c r="C1" s="78"/>
      <c r="D1" s="78"/>
      <c r="E1" s="78"/>
      <c r="F1" s="78"/>
      <c r="G1" s="78"/>
      <c r="I1" s="78" t="s">
        <v>59</v>
      </c>
      <c r="J1" s="78"/>
      <c r="K1" s="78"/>
      <c r="L1" s="78"/>
      <c r="M1" s="78"/>
      <c r="N1" s="78"/>
    </row>
    <row r="2" spans="1:14" s="73" customFormat="1" ht="36" x14ac:dyDescent="0.4"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I2" s="48" t="s">
        <v>2</v>
      </c>
      <c r="J2" s="48" t="s">
        <v>3</v>
      </c>
      <c r="K2" s="48" t="s">
        <v>4</v>
      </c>
      <c r="L2" s="48" t="s">
        <v>5</v>
      </c>
      <c r="M2" s="48" t="s">
        <v>6</v>
      </c>
      <c r="N2" s="48" t="s">
        <v>7</v>
      </c>
    </row>
    <row r="3" spans="1:14" ht="18" x14ac:dyDescent="0.4">
      <c r="A3" s="5" t="s">
        <v>48</v>
      </c>
      <c r="B3" s="6">
        <f>(1+AVERAGE(B18:B53))^12-1</f>
        <v>2.9596052368440651E-2</v>
      </c>
      <c r="C3" s="6">
        <f t="shared" ref="C3:G3" si="0">(1+AVERAGE(C18:C53))^12-1</f>
        <v>1.170515977062303E-3</v>
      </c>
      <c r="D3" s="6">
        <f t="shared" si="0"/>
        <v>5.7460959880775153E-3</v>
      </c>
      <c r="E3" s="6">
        <f t="shared" si="0"/>
        <v>1.5887907037652749E-2</v>
      </c>
      <c r="F3" s="6">
        <f t="shared" si="0"/>
        <v>3.0131058031768188E-3</v>
      </c>
      <c r="G3" s="6">
        <f t="shared" si="0"/>
        <v>5.1429868773269494E-3</v>
      </c>
      <c r="I3" s="6">
        <f>(1+AVERAGE(B42:B53))^12-1</f>
        <v>-1.6273869550768039E-3</v>
      </c>
      <c r="J3" s="6">
        <f t="shared" ref="J3:N3" si="1">(1+AVERAGE(C42:C53))^12-1</f>
        <v>-1.5576089477305155E-2</v>
      </c>
      <c r="K3" s="6">
        <f t="shared" si="1"/>
        <v>-1.5575139148048533E-2</v>
      </c>
      <c r="L3" s="6">
        <f t="shared" si="1"/>
        <v>1.9387264225946055E-2</v>
      </c>
      <c r="M3" s="6">
        <f t="shared" si="1"/>
        <v>-2.5343231285898105E-3</v>
      </c>
      <c r="N3" s="6">
        <f t="shared" si="1"/>
        <v>-6.8984206474331788E-4</v>
      </c>
    </row>
    <row r="4" spans="1:14" ht="18" x14ac:dyDescent="0.4">
      <c r="A4" s="5" t="s">
        <v>49</v>
      </c>
      <c r="B4" s="6" cm="1">
        <f t="array" ref="B4">GEOMEAN(1+B18:B53)^12-1</f>
        <v>2.9133705079818606E-2</v>
      </c>
      <c r="C4" s="6" cm="1">
        <f t="array" ref="C4">GEOMEAN(1+C18:C53)^12-1</f>
        <v>1.1256539630177809E-3</v>
      </c>
      <c r="D4" s="6" cm="1">
        <f t="array" ref="D4">GEOMEAN(1+D18:D53)^12-1</f>
        <v>5.6483572153986916E-3</v>
      </c>
      <c r="E4" s="6" cm="1">
        <f t="array" ref="E4">GEOMEAN(1+E18:E53)^12-1</f>
        <v>1.447546937218025E-2</v>
      </c>
      <c r="F4" s="6" cm="1">
        <f t="array" ref="F4">GEOMEAN(1+F18:F53)^12-1</f>
        <v>3.0079754576239903E-3</v>
      </c>
      <c r="G4" s="6" cm="1">
        <f t="array" ref="G4">GEOMEAN(1+G18:G53)^12-1</f>
        <v>5.1007489585144228E-3</v>
      </c>
      <c r="I4" s="6" cm="1">
        <f t="array" ref="I4">GEOMEAN(1+B42:B53)^12-1</f>
        <v>-2.1570462216140562E-3</v>
      </c>
      <c r="J4" s="6" cm="1">
        <f t="array" ref="J4">GEOMEAN(1+C42:C53)^12-1</f>
        <v>-1.5616162455996618E-2</v>
      </c>
      <c r="K4" s="6" cm="1">
        <f t="array" ref="K4">GEOMEAN(1+D42:D53)^12-1</f>
        <v>-1.5614969689978442E-2</v>
      </c>
      <c r="L4" s="6" cm="1">
        <f t="array" ref="L4">GEOMEAN(1+E42:E53)^12-1</f>
        <v>1.8128854949612583E-2</v>
      </c>
      <c r="M4" s="6" cm="1">
        <f t="array" ref="M4">GEOMEAN(1+F42:F53)^12-1</f>
        <v>-2.537323605984243E-3</v>
      </c>
      <c r="N4" s="6" cm="1">
        <f t="array" ref="N4">GEOMEAN(1+G42:G53)^12-1</f>
        <v>-7.2375207492481053E-4</v>
      </c>
    </row>
    <row r="5" spans="1:14" ht="18" x14ac:dyDescent="0.4">
      <c r="A5" s="7" t="s">
        <v>50</v>
      </c>
      <c r="B5" s="6">
        <f>_xlfn.STDEV.S(B18:B53)*SQRT(12)</f>
        <v>3.0432739458037882E-2</v>
      </c>
      <c r="C5" s="6">
        <f t="shared" ref="C5:G5" si="2">_xlfn.STDEV.S(C18:C53)*SQRT(12)</f>
        <v>9.5988036437689543E-3</v>
      </c>
      <c r="D5" s="6">
        <f t="shared" si="2"/>
        <v>1.4138134873001534E-2</v>
      </c>
      <c r="E5" s="6">
        <f t="shared" si="2"/>
        <v>5.3588300295285544E-2</v>
      </c>
      <c r="F5" s="6">
        <f t="shared" si="2"/>
        <v>3.2444421450631825E-3</v>
      </c>
      <c r="G5" s="6">
        <f t="shared" si="2"/>
        <v>9.3016979040048357E-3</v>
      </c>
      <c r="I5" s="6">
        <f>_xlfn.STDEV.S(B42:B53)*SQRT(12)</f>
        <v>3.4086655543347999E-2</v>
      </c>
      <c r="J5" s="6">
        <f t="shared" ref="J5:N5" si="3">_xlfn.STDEV.S(C42:C53)*SQRT(12)</f>
        <v>9.4172614105778908E-3</v>
      </c>
      <c r="K5" s="6">
        <f t="shared" si="3"/>
        <v>9.3887449902026986E-3</v>
      </c>
      <c r="L5" s="6">
        <f t="shared" si="3"/>
        <v>5.1678495562213003E-2</v>
      </c>
      <c r="M5" s="6">
        <f t="shared" si="3"/>
        <v>2.561138763106281E-3</v>
      </c>
      <c r="N5" s="6">
        <f t="shared" si="3"/>
        <v>8.5976569255481906E-3</v>
      </c>
    </row>
    <row r="6" spans="1:14" ht="18" x14ac:dyDescent="0.4">
      <c r="A6" s="7" t="s">
        <v>16</v>
      </c>
      <c r="B6" s="10">
        <v>2.35E-2</v>
      </c>
      <c r="C6" s="10">
        <v>2.35E-2</v>
      </c>
      <c r="D6" s="10">
        <v>2.35E-2</v>
      </c>
      <c r="E6" s="10">
        <v>2.35E-2</v>
      </c>
      <c r="F6" s="10">
        <v>2.35E-2</v>
      </c>
      <c r="G6" s="10">
        <v>2.35E-2</v>
      </c>
      <c r="I6" s="10">
        <v>2.35E-2</v>
      </c>
      <c r="J6" s="10">
        <v>2.35E-2</v>
      </c>
      <c r="K6" s="10">
        <v>2.35E-2</v>
      </c>
      <c r="L6" s="10">
        <v>2.35E-2</v>
      </c>
      <c r="M6" s="10">
        <v>2.35E-2</v>
      </c>
      <c r="N6" s="10">
        <v>2.35E-2</v>
      </c>
    </row>
    <row r="7" spans="1:14" ht="18" x14ac:dyDescent="0.4">
      <c r="A7" s="7" t="s">
        <v>17</v>
      </c>
      <c r="B7" s="11">
        <f>(B3-B6)/B5</f>
        <v>0.2003123109191724</v>
      </c>
      <c r="C7" s="11">
        <f t="shared" ref="C7:G7" si="4">(C3-C6)/C5</f>
        <v>-2.3262778208233108</v>
      </c>
      <c r="D7" s="11">
        <f t="shared" si="4"/>
        <v>-1.2557458371560519</v>
      </c>
      <c r="E7" s="11">
        <f t="shared" si="4"/>
        <v>-0.14204766563601812</v>
      </c>
      <c r="F7" s="11">
        <f t="shared" si="4"/>
        <v>-6.3144581659427983</v>
      </c>
      <c r="G7" s="11">
        <f t="shared" si="4"/>
        <v>-1.9735120740450471</v>
      </c>
      <c r="I7" s="11">
        <f>(I3-I6)/I5</f>
        <v>-0.73716199358785162</v>
      </c>
      <c r="J7" s="11">
        <f t="shared" ref="J7:N7" si="5">(J3-J6)/J5</f>
        <v>-4.1494111476414082</v>
      </c>
      <c r="K7" s="11">
        <f t="shared" si="5"/>
        <v>-4.1619129275344093</v>
      </c>
      <c r="L7" s="11">
        <f t="shared" si="5"/>
        <v>-7.958311729688107E-2</v>
      </c>
      <c r="M7" s="11">
        <f t="shared" si="5"/>
        <v>-10.165135721507742</v>
      </c>
      <c r="N7" s="11">
        <f t="shared" si="5"/>
        <v>-2.8135388832348602</v>
      </c>
    </row>
    <row r="8" spans="1:14" ht="18" x14ac:dyDescent="0.4">
      <c r="A8" s="7"/>
      <c r="B8" s="11"/>
      <c r="C8" s="11"/>
      <c r="D8" s="11"/>
      <c r="E8" s="11"/>
      <c r="F8" s="11"/>
      <c r="G8" s="11"/>
      <c r="I8" s="11"/>
      <c r="J8" s="11"/>
      <c r="K8" s="11"/>
      <c r="L8" s="11"/>
      <c r="M8" s="11"/>
      <c r="N8" s="11"/>
    </row>
    <row r="9" spans="1:14" ht="18" x14ac:dyDescent="0.4">
      <c r="A9" s="7" t="s">
        <v>26</v>
      </c>
      <c r="B9" s="12">
        <f>B6</f>
        <v>2.35E-2</v>
      </c>
      <c r="C9" s="12">
        <f t="shared" ref="C9:G9" si="6">C6</f>
        <v>2.35E-2</v>
      </c>
      <c r="D9" s="12">
        <f t="shared" si="6"/>
        <v>2.35E-2</v>
      </c>
      <c r="E9" s="12">
        <f t="shared" si="6"/>
        <v>2.35E-2</v>
      </c>
      <c r="F9" s="12">
        <f t="shared" si="6"/>
        <v>2.35E-2</v>
      </c>
      <c r="G9" s="12">
        <f t="shared" si="6"/>
        <v>2.35E-2</v>
      </c>
      <c r="I9" s="12">
        <f>I6</f>
        <v>2.35E-2</v>
      </c>
      <c r="J9" s="12">
        <f t="shared" ref="J9:N9" si="7">J6</f>
        <v>2.35E-2</v>
      </c>
      <c r="K9" s="12">
        <f t="shared" si="7"/>
        <v>2.35E-2</v>
      </c>
      <c r="L9" s="12">
        <f t="shared" si="7"/>
        <v>2.35E-2</v>
      </c>
      <c r="M9" s="12">
        <f t="shared" si="7"/>
        <v>2.35E-2</v>
      </c>
      <c r="N9" s="12">
        <f t="shared" si="7"/>
        <v>2.35E-2</v>
      </c>
    </row>
    <row r="10" spans="1:14" ht="18" x14ac:dyDescent="0.4">
      <c r="A10" s="7" t="s">
        <v>27</v>
      </c>
      <c r="B10" s="11">
        <f>SQRT(SUM(H18:H53)/COUNT(H18:H53))</f>
        <v>2.277790146091898E-2</v>
      </c>
      <c r="C10" s="11">
        <f t="shared" ref="C10:G10" si="8">SQRT(SUM(I18:I53)/COUNT(I18:I53))</f>
        <v>2.3561456809958959E-2</v>
      </c>
      <c r="D10" s="11">
        <f t="shared" si="8"/>
        <v>2.3371481259884308E-2</v>
      </c>
      <c r="E10" s="11">
        <f t="shared" si="8"/>
        <v>2.6694682539118823E-2</v>
      </c>
      <c r="F10" s="11">
        <f t="shared" si="8"/>
        <v>2.326758781354385E-2</v>
      </c>
      <c r="G10" s="11">
        <f t="shared" si="8"/>
        <v>2.3223837591185424E-2</v>
      </c>
      <c r="I10" s="11">
        <f>SQRT(SUM(H42:H53)/COUNT(H42:H53))</f>
        <v>2.5444122446140787E-2</v>
      </c>
      <c r="J10" s="11">
        <f t="shared" ref="J10:N10" si="9">SQRT(SUM(I42:I53)/COUNT(I42:I53))</f>
        <v>2.4943536330285197E-2</v>
      </c>
      <c r="K10" s="11">
        <f t="shared" si="9"/>
        <v>2.4942635239489138E-2</v>
      </c>
      <c r="L10" s="11">
        <f t="shared" si="9"/>
        <v>2.6144920682968118E-2</v>
      </c>
      <c r="M10" s="11">
        <f t="shared" si="9"/>
        <v>2.3722002902682875E-2</v>
      </c>
      <c r="N10" s="11">
        <f t="shared" si="9"/>
        <v>2.3677049795131105E-2</v>
      </c>
    </row>
    <row r="11" spans="1:14" ht="18" x14ac:dyDescent="0.4">
      <c r="A11" s="7" t="s">
        <v>28</v>
      </c>
      <c r="B11" s="11">
        <f>(B3-B9)/B10</f>
        <v>0.26763011416569293</v>
      </c>
      <c r="C11" s="11">
        <f t="shared" ref="C11:G11" si="10">(C3-C9)/C10</f>
        <v>-0.94771236783200385</v>
      </c>
      <c r="D11" s="11">
        <f t="shared" si="10"/>
        <v>-0.75963965717465909</v>
      </c>
      <c r="E11" s="11">
        <f t="shared" si="10"/>
        <v>-0.28515390475958524</v>
      </c>
      <c r="F11" s="11">
        <f t="shared" si="10"/>
        <v>-0.88049067917981372</v>
      </c>
      <c r="G11" s="11">
        <f t="shared" si="10"/>
        <v>-0.7904384041008119</v>
      </c>
      <c r="I11" s="11">
        <f>(I3-I9)/I10</f>
        <v>-0.98755172273147018</v>
      </c>
      <c r="J11" s="11">
        <f t="shared" ref="J11:N11" si="11">(J3-J9)/J10</f>
        <v>-1.5665817773344719</v>
      </c>
      <c r="K11" s="11">
        <f t="shared" si="11"/>
        <v>-1.5666002718984897</v>
      </c>
      <c r="L11" s="11">
        <f t="shared" si="11"/>
        <v>-0.15730534523033193</v>
      </c>
      <c r="M11" s="11">
        <f t="shared" si="11"/>
        <v>-1.0974757584927797</v>
      </c>
      <c r="N11" s="11">
        <f t="shared" si="11"/>
        <v>-1.0216577772167232</v>
      </c>
    </row>
    <row r="12" spans="1:14" ht="18" x14ac:dyDescent="0.4">
      <c r="A12" s="7"/>
      <c r="B12" s="11"/>
      <c r="C12" s="11"/>
      <c r="D12" s="11"/>
      <c r="E12" s="11"/>
      <c r="F12" s="11"/>
      <c r="G12" s="11"/>
    </row>
    <row r="13" spans="1:14" s="74" customFormat="1" ht="18" x14ac:dyDescent="0.4">
      <c r="A13" s="46"/>
      <c r="B13" s="47"/>
      <c r="C13" s="47"/>
      <c r="D13" s="47"/>
      <c r="E13" s="47"/>
      <c r="F13" s="47"/>
      <c r="G13" s="47"/>
    </row>
    <row r="14" spans="1:14" ht="18" x14ac:dyDescent="0.4">
      <c r="A14" s="7"/>
      <c r="B14" s="11"/>
      <c r="C14" s="11"/>
      <c r="D14" s="11"/>
      <c r="E14" s="11"/>
      <c r="F14" s="11"/>
      <c r="G14" s="11"/>
    </row>
    <row r="15" spans="1:14" ht="18" x14ac:dyDescent="0.4">
      <c r="H15" s="78" t="s">
        <v>28</v>
      </c>
      <c r="I15" s="78"/>
      <c r="J15" s="78"/>
      <c r="K15" s="78"/>
      <c r="L15" s="78"/>
      <c r="M15" s="78"/>
    </row>
    <row r="16" spans="1:14" ht="18" x14ac:dyDescent="0.4">
      <c r="H16" s="78" t="s">
        <v>38</v>
      </c>
      <c r="I16" s="78"/>
      <c r="J16" s="78"/>
      <c r="K16" s="78"/>
      <c r="L16" s="78"/>
      <c r="M16" s="78"/>
    </row>
    <row r="17" spans="1:13" s="73" customFormat="1" ht="36" x14ac:dyDescent="0.4">
      <c r="A17" s="48" t="s">
        <v>18</v>
      </c>
      <c r="B17" s="48" t="s">
        <v>2</v>
      </c>
      <c r="C17" s="48" t="s">
        <v>3</v>
      </c>
      <c r="D17" s="48" t="s">
        <v>4</v>
      </c>
      <c r="E17" s="48" t="s">
        <v>5</v>
      </c>
      <c r="F17" s="48" t="s">
        <v>6</v>
      </c>
      <c r="G17" s="48" t="s">
        <v>7</v>
      </c>
      <c r="H17" s="48" t="s">
        <v>2</v>
      </c>
      <c r="I17" s="48" t="s">
        <v>3</v>
      </c>
      <c r="J17" s="48" t="s">
        <v>4</v>
      </c>
      <c r="K17" s="48" t="s">
        <v>5</v>
      </c>
      <c r="L17" s="48" t="s">
        <v>6</v>
      </c>
      <c r="M17" s="48" t="s">
        <v>7</v>
      </c>
    </row>
    <row r="18" spans="1:13" ht="18" x14ac:dyDescent="0.35">
      <c r="A18" s="2">
        <v>42398</v>
      </c>
      <c r="B18" s="9">
        <v>-2.336716768701497E-2</v>
      </c>
      <c r="C18" s="9">
        <v>-7.1031651380142145E-3</v>
      </c>
      <c r="D18" s="9">
        <v>-1.2156127302936377E-2</v>
      </c>
      <c r="E18" s="9">
        <v>-1.391778796123732E-2</v>
      </c>
      <c r="F18" s="9">
        <v>-3.6555540765821999E-5</v>
      </c>
      <c r="G18" s="9">
        <v>-2.7719290919110996E-3</v>
      </c>
      <c r="H18" s="18">
        <f>MIN(B18-$B$9,0)^2</f>
        <v>2.1965314070027807E-3</v>
      </c>
      <c r="I18" s="18">
        <f t="shared" ref="I18:M33" si="12">MIN(C18-$B$9,0)^2</f>
        <v>9.3655371646456846E-4</v>
      </c>
      <c r="J18" s="18">
        <f t="shared" si="12"/>
        <v>1.2713594142432052E-3</v>
      </c>
      <c r="K18" s="18">
        <f t="shared" si="12"/>
        <v>1.4000908559121165E-3</v>
      </c>
      <c r="L18" s="18">
        <f t="shared" si="12"/>
        <v>5.5396944672355427E-4</v>
      </c>
      <c r="M18" s="18">
        <f t="shared" si="12"/>
        <v>6.9021425821040475E-4</v>
      </c>
    </row>
    <row r="19" spans="1:13" ht="18" x14ac:dyDescent="0.35">
      <c r="A19" s="2">
        <v>42429</v>
      </c>
      <c r="B19" s="9">
        <v>-3.7632652964836614E-3</v>
      </c>
      <c r="C19" s="9">
        <v>-2.5610646551724285E-3</v>
      </c>
      <c r="D19" s="9">
        <v>-4.4008712510411243E-3</v>
      </c>
      <c r="E19" s="9">
        <v>-2.899625624038784E-2</v>
      </c>
      <c r="F19" s="9">
        <v>2.6903236934516691E-4</v>
      </c>
      <c r="G19" s="9">
        <v>-3.2588508614182581E-4</v>
      </c>
      <c r="H19" s="18">
        <f t="shared" ref="H19:H53" si="13">MIN(B19-$B$9,0)^2</f>
        <v>7.4328563462645035E-4</v>
      </c>
      <c r="I19" s="18">
        <f t="shared" si="12"/>
        <v>6.7917909096107756E-4</v>
      </c>
      <c r="J19" s="18">
        <f t="shared" si="12"/>
        <v>7.7845861656717318E-4</v>
      </c>
      <c r="K19" s="18">
        <f t="shared" si="12"/>
        <v>2.7558569192564593E-3</v>
      </c>
      <c r="L19" s="18">
        <f t="shared" si="12"/>
        <v>5.3967785705653253E-4</v>
      </c>
      <c r="M19" s="18">
        <f t="shared" si="12"/>
        <v>5.6767280013803544E-4</v>
      </c>
    </row>
    <row r="20" spans="1:13" ht="18" x14ac:dyDescent="0.35">
      <c r="A20" s="2">
        <v>42460</v>
      </c>
      <c r="B20" s="9">
        <v>2.1861742654674752E-2</v>
      </c>
      <c r="C20" s="9">
        <v>5.8708242693516731E-3</v>
      </c>
      <c r="D20" s="9">
        <v>1.0035997250578374E-2</v>
      </c>
      <c r="E20" s="9">
        <v>1.2142976239578537E-2</v>
      </c>
      <c r="F20" s="9">
        <v>1.7660780092676994E-3</v>
      </c>
      <c r="G20" s="9">
        <v>7.9269982225940588E-3</v>
      </c>
      <c r="H20" s="18">
        <f t="shared" si="13"/>
        <v>2.6838871295121293E-6</v>
      </c>
      <c r="I20" s="18">
        <f t="shared" si="12"/>
        <v>3.1078783694207996E-4</v>
      </c>
      <c r="J20" s="18">
        <f t="shared" si="12"/>
        <v>1.8127937003643312E-4</v>
      </c>
      <c r="K20" s="18">
        <f t="shared" si="12"/>
        <v>1.2898198869477765E-4</v>
      </c>
      <c r="L20" s="18">
        <f t="shared" si="12"/>
        <v>4.7236336509923714E-4</v>
      </c>
      <c r="M20" s="18">
        <f t="shared" si="12"/>
        <v>2.4251838435908861E-4</v>
      </c>
    </row>
    <row r="21" spans="1:13" ht="18" x14ac:dyDescent="0.35">
      <c r="A21" s="2">
        <v>42489</v>
      </c>
      <c r="B21" s="9">
        <v>9.3683627445431805E-3</v>
      </c>
      <c r="C21" s="9">
        <v>2.5360785649781409E-3</v>
      </c>
      <c r="D21" s="9">
        <v>4.3135098800802024E-3</v>
      </c>
      <c r="E21" s="9">
        <v>-8.8925451140353627E-3</v>
      </c>
      <c r="F21" s="9">
        <v>2.2622325584427502E-3</v>
      </c>
      <c r="G21" s="9">
        <v>3.4083559509273526E-3</v>
      </c>
      <c r="H21" s="18">
        <f t="shared" si="13"/>
        <v>1.9970317151981516E-4</v>
      </c>
      <c r="I21" s="18">
        <f t="shared" si="12"/>
        <v>4.3948600193376895E-4</v>
      </c>
      <c r="J21" s="18">
        <f t="shared" si="12"/>
        <v>3.6812140312178E-4</v>
      </c>
      <c r="K21" s="18">
        <f t="shared" si="12"/>
        <v>1.0492769789648159E-3</v>
      </c>
      <c r="L21" s="18">
        <f t="shared" si="12"/>
        <v>4.510427659016692E-4</v>
      </c>
      <c r="M21" s="18">
        <f t="shared" si="12"/>
        <v>4.0367416059463636E-4</v>
      </c>
    </row>
    <row r="22" spans="1:13" ht="18" x14ac:dyDescent="0.35">
      <c r="A22" s="2">
        <v>42521</v>
      </c>
      <c r="B22" s="9">
        <v>-1.4940531179102902E-3</v>
      </c>
      <c r="C22" s="9">
        <v>-4.0581168301866079E-4</v>
      </c>
      <c r="D22" s="9">
        <v>-6.8290854118417156E-4</v>
      </c>
      <c r="E22" s="9">
        <v>1.0533399151001322E-4</v>
      </c>
      <c r="F22" s="9">
        <v>5.6285323091427564E-4</v>
      </c>
      <c r="G22" s="9">
        <v>7.7524134619211607E-4</v>
      </c>
      <c r="H22" s="18">
        <f t="shared" si="13"/>
        <v>6.2470269126092121E-4</v>
      </c>
      <c r="I22" s="18">
        <f t="shared" si="12"/>
        <v>5.7148783222395151E-4</v>
      </c>
      <c r="J22" s="18">
        <f t="shared" si="12"/>
        <v>5.8481306551127826E-4</v>
      </c>
      <c r="K22" s="18">
        <f t="shared" si="12"/>
        <v>5.4731039764879688E-4</v>
      </c>
      <c r="L22" s="18">
        <f t="shared" si="12"/>
        <v>5.2611270190657965E-4</v>
      </c>
      <c r="M22" s="18">
        <f t="shared" si="12"/>
        <v>5.1641465587381628E-4</v>
      </c>
    </row>
    <row r="23" spans="1:13" ht="18" x14ac:dyDescent="0.35">
      <c r="A23" s="2">
        <v>42551</v>
      </c>
      <c r="B23" s="9">
        <v>3.6528694401303319E-3</v>
      </c>
      <c r="C23" s="9">
        <v>-1.2665618530526359E-3</v>
      </c>
      <c r="D23" s="9">
        <v>-2.1833987009412586E-3</v>
      </c>
      <c r="E23" s="9">
        <v>-1.79724398920755E-2</v>
      </c>
      <c r="F23" s="9">
        <v>1.3024274579970035E-3</v>
      </c>
      <c r="G23" s="9">
        <v>1.204039598436373E-3</v>
      </c>
      <c r="H23" s="18">
        <f t="shared" si="13"/>
        <v>3.9390859146051251E-4</v>
      </c>
      <c r="I23" s="18">
        <f t="shared" si="12"/>
        <v>6.1338258602108191E-4</v>
      </c>
      <c r="J23" s="18">
        <f t="shared" si="12"/>
        <v>6.5963696883151123E-4</v>
      </c>
      <c r="K23" s="18">
        <f t="shared" si="12"/>
        <v>1.719963270601815E-3</v>
      </c>
      <c r="L23" s="18">
        <f t="shared" si="12"/>
        <v>4.9273222675748536E-4</v>
      </c>
      <c r="M23" s="18">
        <f t="shared" si="12"/>
        <v>4.9710985022809325E-4</v>
      </c>
    </row>
    <row r="24" spans="1:13" ht="18" x14ac:dyDescent="0.35">
      <c r="A24" s="2">
        <v>42580</v>
      </c>
      <c r="B24" s="9">
        <v>1.0358175967271028E-2</v>
      </c>
      <c r="C24" s="9">
        <v>2.0234952787891148E-4</v>
      </c>
      <c r="D24" s="9">
        <v>3.4840796401666154E-4</v>
      </c>
      <c r="E24" s="9">
        <v>-1.6994176994859708E-2</v>
      </c>
      <c r="F24" s="9">
        <v>2.0263169021683099E-3</v>
      </c>
      <c r="G24" s="9">
        <v>4.945414448461919E-3</v>
      </c>
      <c r="H24" s="18">
        <f t="shared" si="13"/>
        <v>1.727075389072128E-4</v>
      </c>
      <c r="I24" s="18">
        <f t="shared" si="12"/>
        <v>5.4278051752112402E-4</v>
      </c>
      <c r="J24" s="18">
        <f t="shared" si="12"/>
        <v>5.3599621380060716E-4</v>
      </c>
      <c r="K24" s="18">
        <f t="shared" si="12"/>
        <v>1.6397783704910252E-3</v>
      </c>
      <c r="L24" s="18">
        <f t="shared" si="12"/>
        <v>4.6111906578610244E-4</v>
      </c>
      <c r="M24" s="18">
        <f t="shared" si="12"/>
        <v>3.4427264498934569E-4</v>
      </c>
    </row>
    <row r="25" spans="1:13" ht="18" x14ac:dyDescent="0.35">
      <c r="A25" s="2">
        <v>42613</v>
      </c>
      <c r="B25" s="9">
        <v>4.9997265699349642E-3</v>
      </c>
      <c r="C25" s="9">
        <v>3.583985591171986E-3</v>
      </c>
      <c r="D25" s="9">
        <v>6.1598055428064473E-3</v>
      </c>
      <c r="E25" s="9">
        <v>6.9147515905110153E-3</v>
      </c>
      <c r="F25" s="9">
        <v>2.7643789637948109E-4</v>
      </c>
      <c r="G25" s="9">
        <v>5.3222862074571941E-4</v>
      </c>
      <c r="H25" s="18">
        <f t="shared" si="13"/>
        <v>3.4226011698717038E-4</v>
      </c>
      <c r="I25" s="18">
        <f t="shared" si="12"/>
        <v>3.9664762993264513E-4</v>
      </c>
      <c r="J25" s="18">
        <f t="shared" si="12"/>
        <v>3.0068234381328603E-4</v>
      </c>
      <c r="K25" s="18">
        <f t="shared" si="12"/>
        <v>2.7507046480445689E-4</v>
      </c>
      <c r="L25" s="18">
        <f t="shared" si="12"/>
        <v>5.3933383678071906E-4</v>
      </c>
      <c r="M25" s="18">
        <f t="shared" si="12"/>
        <v>5.2751852212969217E-4</v>
      </c>
    </row>
    <row r="26" spans="1:13" ht="18" x14ac:dyDescent="0.35">
      <c r="A26" s="2">
        <v>42643</v>
      </c>
      <c r="B26" s="9">
        <v>-2.3429677406750205E-3</v>
      </c>
      <c r="C26" s="9">
        <v>3.7368474351535209E-4</v>
      </c>
      <c r="D26" s="9">
        <v>6.4174817944236129E-4</v>
      </c>
      <c r="E26" s="9">
        <v>9.3757967984811168E-3</v>
      </c>
      <c r="F26" s="9">
        <v>-1.9140961713981193E-4</v>
      </c>
      <c r="G26" s="9">
        <v>-2.211571176380555E-3</v>
      </c>
      <c r="H26" s="18">
        <f t="shared" si="13"/>
        <v>6.6785898164556975E-4</v>
      </c>
      <c r="I26" s="18">
        <f t="shared" si="12"/>
        <v>5.3482645734231459E-4</v>
      </c>
      <c r="J26" s="18">
        <f t="shared" si="12"/>
        <v>5.2249967629202656E-4</v>
      </c>
      <c r="K26" s="18">
        <f t="shared" si="12"/>
        <v>1.9949311607779627E-4</v>
      </c>
      <c r="L26" s="18">
        <f t="shared" si="12"/>
        <v>5.6128288964710476E-4</v>
      </c>
      <c r="M26" s="18">
        <f t="shared" si="12"/>
        <v>6.6108489235808341E-4</v>
      </c>
    </row>
    <row r="27" spans="1:13" ht="18" x14ac:dyDescent="0.35">
      <c r="A27" s="2">
        <v>42674</v>
      </c>
      <c r="B27" s="9">
        <v>-2.6942892734914715E-3</v>
      </c>
      <c r="C27" s="9">
        <v>-1.2096189354933807E-3</v>
      </c>
      <c r="D27" s="9">
        <v>-2.0380604920085788E-3</v>
      </c>
      <c r="E27" s="9">
        <v>1.6398852720694249E-2</v>
      </c>
      <c r="F27" s="9">
        <v>-1.135729978316055E-4</v>
      </c>
      <c r="G27" s="9">
        <v>-4.7977579679123993E-3</v>
      </c>
      <c r="H27" s="18">
        <f t="shared" si="13"/>
        <v>6.8614079054335041E-4</v>
      </c>
      <c r="I27" s="18">
        <f t="shared" si="12"/>
        <v>6.1056526793729299E-4</v>
      </c>
      <c r="J27" s="18">
        <f t="shared" si="12"/>
        <v>6.5219253369348936E-4</v>
      </c>
      <c r="K27" s="18">
        <f t="shared" si="12"/>
        <v>5.0426292682391467E-5</v>
      </c>
      <c r="L27" s="18">
        <f t="shared" si="12"/>
        <v>5.5760082972392184E-4</v>
      </c>
      <c r="M27" s="18">
        <f t="shared" si="12"/>
        <v>8.0076310601054964E-4</v>
      </c>
    </row>
    <row r="28" spans="1:13" ht="18" x14ac:dyDescent="0.35">
      <c r="A28" s="2">
        <v>42704</v>
      </c>
      <c r="B28" s="9">
        <v>4.316569950724789E-3</v>
      </c>
      <c r="C28" s="9">
        <v>-2.24528655052111E-3</v>
      </c>
      <c r="D28" s="9">
        <v>-3.8478514544519333E-3</v>
      </c>
      <c r="E28" s="9">
        <v>4.2524159165314393E-2</v>
      </c>
      <c r="F28" s="9">
        <v>-2.1008602442143909E-3</v>
      </c>
      <c r="G28" s="9">
        <v>-4.4767840158294958E-3</v>
      </c>
      <c r="H28" s="18">
        <f t="shared" si="13"/>
        <v>3.6800398845543512E-4</v>
      </c>
      <c r="I28" s="18">
        <f t="shared" si="12"/>
        <v>6.6281977956844315E-4</v>
      </c>
      <c r="J28" s="18">
        <f t="shared" si="12"/>
        <v>7.479049791747688E-4</v>
      </c>
      <c r="K28" s="18">
        <f t="shared" si="12"/>
        <v>0</v>
      </c>
      <c r="L28" s="18">
        <f t="shared" si="12"/>
        <v>6.5540404524379694E-4</v>
      </c>
      <c r="M28" s="18">
        <f t="shared" si="12"/>
        <v>7.8270044386837272E-4</v>
      </c>
    </row>
    <row r="29" spans="1:13" ht="18" x14ac:dyDescent="0.35">
      <c r="A29" s="2">
        <v>42734</v>
      </c>
      <c r="B29" s="9">
        <v>1.3582648995264898E-2</v>
      </c>
      <c r="C29" s="9">
        <v>1.6624934145861902E-3</v>
      </c>
      <c r="D29" s="9">
        <v>2.8345022995280912E-3</v>
      </c>
      <c r="E29" s="9">
        <v>3.2400889715693285E-2</v>
      </c>
      <c r="F29" s="9">
        <v>-1.0933839550984895E-3</v>
      </c>
      <c r="G29" s="9">
        <v>2.2187854471761338E-3</v>
      </c>
      <c r="H29" s="18">
        <f t="shared" si="13"/>
        <v>9.8353850951120344E-5</v>
      </c>
      <c r="I29" s="18">
        <f t="shared" si="12"/>
        <v>4.7687669386799154E-4</v>
      </c>
      <c r="J29" s="18">
        <f t="shared" si="12"/>
        <v>4.2706279520820969E-4</v>
      </c>
      <c r="K29" s="18">
        <f t="shared" si="12"/>
        <v>0</v>
      </c>
      <c r="L29" s="18">
        <f t="shared" si="12"/>
        <v>6.0483453436289579E-4</v>
      </c>
      <c r="M29" s="18">
        <f t="shared" si="12"/>
        <v>4.5289009284332229E-4</v>
      </c>
    </row>
    <row r="30" spans="1:13" ht="18" x14ac:dyDescent="0.35">
      <c r="A30" s="2">
        <v>42766</v>
      </c>
      <c r="B30" s="9">
        <v>4.0205835416808429E-3</v>
      </c>
      <c r="C30" s="9">
        <v>2.6636501798213644E-3</v>
      </c>
      <c r="D30" s="9">
        <v>4.5291718157969424E-3</v>
      </c>
      <c r="E30" s="9">
        <v>-4.7834437973967225E-3</v>
      </c>
      <c r="F30" s="9">
        <v>1.157038054572565E-3</v>
      </c>
      <c r="G30" s="9">
        <v>2.7045713116884097E-3</v>
      </c>
      <c r="H30" s="18">
        <f t="shared" si="13"/>
        <v>3.7944766555663524E-4</v>
      </c>
      <c r="I30" s="18">
        <f t="shared" si="12"/>
        <v>4.3415347382885831E-4</v>
      </c>
      <c r="J30" s="18">
        <f t="shared" si="12"/>
        <v>3.5989232199455309E-4</v>
      </c>
      <c r="K30" s="18">
        <f t="shared" si="12"/>
        <v>7.9995319304049922E-4</v>
      </c>
      <c r="L30" s="18">
        <f t="shared" si="12"/>
        <v>4.992079484948186E-4</v>
      </c>
      <c r="M30" s="18">
        <f t="shared" si="12"/>
        <v>4.3244985433065267E-4</v>
      </c>
    </row>
    <row r="31" spans="1:13" ht="18" x14ac:dyDescent="0.35">
      <c r="A31" s="2">
        <v>42794</v>
      </c>
      <c r="B31" s="9">
        <v>7.7381147910560817E-3</v>
      </c>
      <c r="C31" s="9">
        <v>1.9443219828235527E-3</v>
      </c>
      <c r="D31" s="9">
        <v>3.3171619031096711E-3</v>
      </c>
      <c r="E31" s="9">
        <v>-1.1138465484203297E-3</v>
      </c>
      <c r="F31" s="9">
        <v>3.565603845509433E-4</v>
      </c>
      <c r="G31" s="9">
        <v>1.1738412480239344E-3</v>
      </c>
      <c r="H31" s="18">
        <f t="shared" si="13"/>
        <v>2.4843702533992504E-4</v>
      </c>
      <c r="I31" s="18">
        <f t="shared" si="12"/>
        <v>4.6464725478018387E-4</v>
      </c>
      <c r="J31" s="18">
        <f t="shared" si="12"/>
        <v>4.0734695364528768E-4</v>
      </c>
      <c r="K31" s="18">
        <f t="shared" si="12"/>
        <v>6.0584144190918327E-4</v>
      </c>
      <c r="L31" s="18">
        <f t="shared" si="12"/>
        <v>5.3561879723393682E-4</v>
      </c>
      <c r="M31" s="18">
        <f t="shared" si="12"/>
        <v>4.9845736461843755E-4</v>
      </c>
    </row>
    <row r="32" spans="1:13" ht="18" x14ac:dyDescent="0.35">
      <c r="A32" s="2">
        <v>42825</v>
      </c>
      <c r="B32" s="9">
        <v>3.9786003104280536E-3</v>
      </c>
      <c r="C32" s="9">
        <v>1.6079931710093213E-3</v>
      </c>
      <c r="D32" s="9">
        <v>2.7914701211946931E-3</v>
      </c>
      <c r="E32" s="9">
        <v>5.1668385068846957E-3</v>
      </c>
      <c r="F32" s="9">
        <v>-7.0058238075222621E-5</v>
      </c>
      <c r="G32" s="9">
        <v>-9.5477759335317136E-4</v>
      </c>
      <c r="H32" s="18">
        <f t="shared" si="13"/>
        <v>3.8108504584001969E-4</v>
      </c>
      <c r="I32" s="18">
        <f t="shared" si="12"/>
        <v>4.7925996300057457E-4</v>
      </c>
      <c r="J32" s="18">
        <f t="shared" si="12"/>
        <v>4.288432097413721E-4</v>
      </c>
      <c r="K32" s="18">
        <f t="shared" si="12"/>
        <v>3.3610481033264587E-4</v>
      </c>
      <c r="L32" s="18">
        <f t="shared" si="12"/>
        <v>5.5554764534625775E-4</v>
      </c>
      <c r="M32" s="18">
        <f t="shared" si="12"/>
        <v>5.9803614714036839E-4</v>
      </c>
    </row>
    <row r="33" spans="1:13" ht="18" x14ac:dyDescent="0.35">
      <c r="A33" s="2">
        <v>42853</v>
      </c>
      <c r="B33" s="9">
        <v>-6.9752937629247982E-4</v>
      </c>
      <c r="C33" s="9">
        <v>1.083510017739732E-3</v>
      </c>
      <c r="D33" s="9">
        <v>1.8679645693950556E-3</v>
      </c>
      <c r="E33" s="9">
        <v>-1.4691070483904013E-2</v>
      </c>
      <c r="F33" s="9">
        <v>1.3826018046467258E-3</v>
      </c>
      <c r="G33" s="9">
        <v>2.8874941107462429E-3</v>
      </c>
      <c r="H33" s="18">
        <f t="shared" si="13"/>
        <v>5.8552042791653745E-4</v>
      </c>
      <c r="I33" s="18">
        <f t="shared" si="12"/>
        <v>5.0249902312477488E-4</v>
      </c>
      <c r="J33" s="18">
        <f t="shared" si="12"/>
        <v>4.6794495687094769E-4</v>
      </c>
      <c r="K33" s="18">
        <f t="shared" si="12"/>
        <v>1.4585578647065243E-3</v>
      </c>
      <c r="L33" s="18">
        <f t="shared" si="12"/>
        <v>4.8917930293181631E-4</v>
      </c>
      <c r="M33" s="18">
        <f t="shared" si="12"/>
        <v>4.2487539903452083E-4</v>
      </c>
    </row>
    <row r="34" spans="1:13" ht="18" x14ac:dyDescent="0.35">
      <c r="A34" s="2">
        <v>42886</v>
      </c>
      <c r="B34" s="9">
        <v>4.5344586137085214E-3</v>
      </c>
      <c r="C34" s="9">
        <v>4.4935025215635986E-3</v>
      </c>
      <c r="D34" s="9">
        <v>7.6882499090213724E-3</v>
      </c>
      <c r="E34" s="9">
        <v>5.4544245971360967E-4</v>
      </c>
      <c r="F34" s="9">
        <v>5.5082402101070402E-4</v>
      </c>
      <c r="G34" s="9">
        <v>-1.2701859801291905E-3</v>
      </c>
      <c r="H34" s="18">
        <f t="shared" si="13"/>
        <v>3.5969176007513497E-4</v>
      </c>
      <c r="I34" s="18">
        <f t="shared" ref="I34:I53" si="14">MIN(C34-$B$9,0)^2</f>
        <v>3.6124694639780931E-4</v>
      </c>
      <c r="J34" s="18">
        <f t="shared" ref="J34:J53" si="15">MIN(D34-$B$9,0)^2</f>
        <v>2.500114409395626E-4</v>
      </c>
      <c r="K34" s="18">
        <f t="shared" ref="K34:K53" si="16">MIN(E34-$B$9,0)^2</f>
        <v>5.2691171187031868E-4</v>
      </c>
      <c r="L34" s="18">
        <f t="shared" ref="L34:L53" si="17">MIN(F34-$B$9,0)^2</f>
        <v>5.2666467811461929E-4</v>
      </c>
      <c r="M34" s="18">
        <f t="shared" ref="M34:M53" si="18">MIN(G34-$B$9,0)^2</f>
        <v>6.1356211349018871E-4</v>
      </c>
    </row>
    <row r="35" spans="1:13" ht="18" x14ac:dyDescent="0.35">
      <c r="A35" s="2">
        <v>42916</v>
      </c>
      <c r="B35" s="9">
        <v>5.3381135596394418E-3</v>
      </c>
      <c r="C35" s="9">
        <v>1.1630174635241448E-3</v>
      </c>
      <c r="D35" s="9">
        <v>2.0090965355250498E-3</v>
      </c>
      <c r="E35" s="9">
        <v>-1.0166222943409433E-2</v>
      </c>
      <c r="F35" s="9">
        <v>1.3051744237668303E-3</v>
      </c>
      <c r="G35" s="9">
        <v>2.2608429109110826E-3</v>
      </c>
      <c r="H35" s="18">
        <f t="shared" si="13"/>
        <v>3.2985411907255274E-4</v>
      </c>
      <c r="I35" s="18">
        <f t="shared" si="14"/>
        <v>4.9894078883482734E-4</v>
      </c>
      <c r="J35" s="18">
        <f t="shared" si="15"/>
        <v>4.6185893171938144E-4</v>
      </c>
      <c r="K35" s="18">
        <f t="shared" si="16"/>
        <v>1.1334145672753475E-3</v>
      </c>
      <c r="L35" s="18">
        <f t="shared" si="17"/>
        <v>4.9261028235941405E-4</v>
      </c>
      <c r="M35" s="18">
        <f t="shared" si="18"/>
        <v>4.5110179385499604E-4</v>
      </c>
    </row>
    <row r="36" spans="1:13" ht="18" x14ac:dyDescent="0.35">
      <c r="A36" s="2">
        <v>42947</v>
      </c>
      <c r="B36" s="9">
        <v>2.8277470998427159E-3</v>
      </c>
      <c r="C36" s="9">
        <v>6.3072023951282763E-4</v>
      </c>
      <c r="D36" s="9">
        <v>1.0697052143581638E-3</v>
      </c>
      <c r="E36" s="9">
        <v>1.2009370305248724E-2</v>
      </c>
      <c r="F36" s="9">
        <v>1.4797747897477053E-4</v>
      </c>
      <c r="G36" s="9">
        <v>-4.9333876118918597E-4</v>
      </c>
      <c r="H36" s="18">
        <f t="shared" si="13"/>
        <v>4.2734203996806124E-4</v>
      </c>
      <c r="I36" s="18">
        <f t="shared" si="14"/>
        <v>5.2300395676342822E-4</v>
      </c>
      <c r="J36" s="18">
        <f t="shared" si="15"/>
        <v>5.0311812417079137E-4</v>
      </c>
      <c r="K36" s="18">
        <f t="shared" si="16"/>
        <v>1.320345707818998E-4</v>
      </c>
      <c r="L36" s="18">
        <f t="shared" si="17"/>
        <v>5.4531695582246957E-4</v>
      </c>
      <c r="M36" s="18">
        <f t="shared" si="18"/>
        <v>5.7568030490918348E-4</v>
      </c>
    </row>
    <row r="37" spans="1:13" ht="18" x14ac:dyDescent="0.35">
      <c r="A37" s="2">
        <v>42978</v>
      </c>
      <c r="B37" s="9">
        <v>-7.1939506310451896E-4</v>
      </c>
      <c r="C37" s="9">
        <v>1.0599104655514429E-3</v>
      </c>
      <c r="D37" s="9">
        <v>1.8149769031025611E-3</v>
      </c>
      <c r="E37" s="9">
        <v>-9.2597196665173079E-3</v>
      </c>
      <c r="F37" s="9">
        <v>7.0085310262408347E-4</v>
      </c>
      <c r="G37" s="9">
        <v>8.8035140343815758E-4</v>
      </c>
      <c r="H37" s="18">
        <f t="shared" si="13"/>
        <v>5.8657909722273154E-4</v>
      </c>
      <c r="I37" s="18">
        <f t="shared" si="14"/>
        <v>5.0355761831406766E-4</v>
      </c>
      <c r="J37" s="18">
        <f t="shared" si="15"/>
        <v>4.702402267129754E-4</v>
      </c>
      <c r="K37" s="18">
        <f t="shared" si="16"/>
        <v>1.0731992326288007E-3</v>
      </c>
      <c r="L37" s="18">
        <f t="shared" si="17"/>
        <v>5.1980109924812585E-4</v>
      </c>
      <c r="M37" s="18">
        <f t="shared" si="18"/>
        <v>5.11648502631942E-4</v>
      </c>
    </row>
    <row r="38" spans="1:13" ht="18" x14ac:dyDescent="0.35">
      <c r="A38" s="2">
        <v>43007</v>
      </c>
      <c r="B38" s="9">
        <v>5.6832245585739438E-3</v>
      </c>
      <c r="C38" s="9">
        <v>1.8057669536275214E-3</v>
      </c>
      <c r="D38" s="9">
        <v>3.0884553534865156E-3</v>
      </c>
      <c r="E38" s="9">
        <v>-6.4020815611099779E-4</v>
      </c>
      <c r="F38" s="9">
        <v>3.4629635252564155E-4</v>
      </c>
      <c r="G38" s="9">
        <v>9.7730998320119038E-4</v>
      </c>
      <c r="H38" s="18">
        <f t="shared" si="13"/>
        <v>3.1743748713020261E-4</v>
      </c>
      <c r="I38" s="18">
        <f t="shared" si="14"/>
        <v>4.7063974747031971E-4</v>
      </c>
      <c r="J38" s="18">
        <f t="shared" si="15"/>
        <v>4.1663115485661331E-4</v>
      </c>
      <c r="K38" s="18">
        <f t="shared" si="16"/>
        <v>5.8274964982036801E-4</v>
      </c>
      <c r="L38" s="18">
        <f t="shared" si="17"/>
        <v>5.3609399259506752E-4</v>
      </c>
      <c r="M38" s="18">
        <f t="shared" si="18"/>
        <v>5.0727156559280881E-4</v>
      </c>
    </row>
    <row r="39" spans="1:13" ht="18" x14ac:dyDescent="0.35">
      <c r="A39" s="2">
        <v>43039</v>
      </c>
      <c r="B39" s="9">
        <v>9.1838531428266573E-3</v>
      </c>
      <c r="C39" s="9">
        <v>1.7201278511799157E-3</v>
      </c>
      <c r="D39" s="9">
        <v>2.9684854927450642E-3</v>
      </c>
      <c r="E39" s="9">
        <v>1.4317670289094345E-2</v>
      </c>
      <c r="F39" s="9">
        <v>1.8999158231692781E-4</v>
      </c>
      <c r="G39" s="9">
        <v>-6.0903201417549522E-4</v>
      </c>
      <c r="H39" s="18">
        <f t="shared" si="13"/>
        <v>2.0495206083615417E-4</v>
      </c>
      <c r="I39" s="18">
        <f t="shared" si="14"/>
        <v>4.7436283081894878E-4</v>
      </c>
      <c r="J39" s="18">
        <f t="shared" si="15"/>
        <v>4.2154308796161995E-4</v>
      </c>
      <c r="K39" s="18">
        <f t="shared" si="16"/>
        <v>8.4315178919780733E-5</v>
      </c>
      <c r="L39" s="18">
        <f t="shared" si="17"/>
        <v>5.4335649243245565E-4</v>
      </c>
      <c r="M39" s="18">
        <f t="shared" si="18"/>
        <v>5.8124542466053903E-4</v>
      </c>
    </row>
    <row r="40" spans="1:13" ht="18" x14ac:dyDescent="0.35">
      <c r="A40" s="2">
        <v>43069</v>
      </c>
      <c r="B40" s="9">
        <v>4.1788060756346862E-3</v>
      </c>
      <c r="C40" s="9">
        <v>1.0334078645513557E-3</v>
      </c>
      <c r="D40" s="9">
        <v>1.7586247224124843E-3</v>
      </c>
      <c r="E40" s="9">
        <v>-5.5934796044023588E-4</v>
      </c>
      <c r="F40" s="9">
        <v>1.5650517760486897E-4</v>
      </c>
      <c r="G40" s="9">
        <v>1.1343958512005767E-3</v>
      </c>
      <c r="H40" s="18">
        <f t="shared" si="13"/>
        <v>3.733085346629311E-4</v>
      </c>
      <c r="I40" s="18">
        <f t="shared" si="14"/>
        <v>5.0474776218060297E-4</v>
      </c>
      <c r="J40" s="18">
        <f t="shared" si="15"/>
        <v>4.7268739896089363E-4</v>
      </c>
      <c r="K40" s="18">
        <f t="shared" si="16"/>
        <v>5.7885222428153977E-4</v>
      </c>
      <c r="L40" s="18">
        <f t="shared" si="17"/>
        <v>5.4491875052318822E-4</v>
      </c>
      <c r="M40" s="18">
        <f t="shared" si="18"/>
        <v>5.0022024894079409E-4</v>
      </c>
    </row>
    <row r="41" spans="1:13" ht="18" x14ac:dyDescent="0.35">
      <c r="A41" s="2">
        <v>43098</v>
      </c>
      <c r="B41" s="9">
        <v>8.6897231653539509E-3</v>
      </c>
      <c r="C41" s="9">
        <v>5.5423655403060682E-4</v>
      </c>
      <c r="D41" s="9">
        <v>9.5238181159224369E-4</v>
      </c>
      <c r="E41" s="9">
        <v>4.1880063123876012E-3</v>
      </c>
      <c r="F41" s="9">
        <v>4.1076949908109639E-4</v>
      </c>
      <c r="G41" s="9">
        <v>9.6416201243071256E-4</v>
      </c>
      <c r="H41" s="18">
        <f t="shared" si="13"/>
        <v>2.193442999188534E-4</v>
      </c>
      <c r="I41" s="18">
        <f t="shared" si="14"/>
        <v>5.2650806011838528E-4</v>
      </c>
      <c r="J41" s="18">
        <f t="shared" si="15"/>
        <v>5.0839508597021632E-4</v>
      </c>
      <c r="K41" s="18">
        <f t="shared" si="16"/>
        <v>3.7295310019038109E-4</v>
      </c>
      <c r="L41" s="18">
        <f t="shared" si="17"/>
        <v>5.3311256512456376E-4</v>
      </c>
      <c r="M41" s="18">
        <f t="shared" si="18"/>
        <v>5.0786399380197095E-4</v>
      </c>
    </row>
    <row r="42" spans="1:13" ht="18" x14ac:dyDescent="0.35">
      <c r="A42" s="2">
        <v>43131</v>
      </c>
      <c r="B42" s="59">
        <v>2.2645201370779834E-2</v>
      </c>
      <c r="C42" s="59">
        <v>4.846032891191337E-3</v>
      </c>
      <c r="D42" s="59">
        <v>4.8309271074178893E-3</v>
      </c>
      <c r="E42" s="59">
        <v>7.5104781725385504E-3</v>
      </c>
      <c r="F42" s="59">
        <v>-2.387200985490543E-4</v>
      </c>
      <c r="G42" s="59">
        <v>-7.527980992320496E-4</v>
      </c>
      <c r="H42" s="18">
        <f t="shared" si="13"/>
        <v>7.3068069651667465E-7</v>
      </c>
      <c r="I42" s="18">
        <f t="shared" si="14"/>
        <v>3.4797048889651547E-4</v>
      </c>
      <c r="J42" s="18">
        <f t="shared" si="15"/>
        <v>3.4853428266854418E-4</v>
      </c>
      <c r="K42" s="18">
        <f t="shared" si="16"/>
        <v>2.5566480827086615E-4</v>
      </c>
      <c r="L42" s="18">
        <f t="shared" si="17"/>
        <v>5.6352683191725694E-4</v>
      </c>
      <c r="M42" s="18">
        <f t="shared" si="18"/>
        <v>5.8819821564211371E-4</v>
      </c>
    </row>
    <row r="43" spans="1:13" ht="18" x14ac:dyDescent="0.35">
      <c r="A43" s="2">
        <v>43159</v>
      </c>
      <c r="B43" s="59">
        <v>-1.5621070656688983E-2</v>
      </c>
      <c r="C43" s="59">
        <v>-3.7155503597122311E-3</v>
      </c>
      <c r="D43" s="59">
        <v>-3.7099725719424458E-3</v>
      </c>
      <c r="E43" s="59">
        <v>1.0615523890818065E-2</v>
      </c>
      <c r="F43" s="59">
        <v>-1.7245749636891499E-3</v>
      </c>
      <c r="G43" s="59">
        <v>-5.2868836144315239E-3</v>
      </c>
      <c r="H43" s="18">
        <f t="shared" si="13"/>
        <v>1.5304581693256518E-3</v>
      </c>
      <c r="I43" s="18">
        <f t="shared" si="14"/>
        <v>7.406861813820325E-4</v>
      </c>
      <c r="J43" s="18">
        <f t="shared" si="15"/>
        <v>7.4038260736586023E-4</v>
      </c>
      <c r="K43" s="18">
        <f t="shared" si="16"/>
        <v>1.6600972460808006E-4</v>
      </c>
      <c r="L43" s="18">
        <f t="shared" si="17"/>
        <v>6.3627918209877346E-4</v>
      </c>
      <c r="M43" s="18">
        <f t="shared" si="18"/>
        <v>8.2868466823082625E-4</v>
      </c>
    </row>
    <row r="44" spans="1:13" ht="18" x14ac:dyDescent="0.35">
      <c r="A44" s="2">
        <v>43189</v>
      </c>
      <c r="B44" s="59">
        <v>1.2451496903636576E-3</v>
      </c>
      <c r="C44" s="59">
        <v>-1.1658812300966159E-3</v>
      </c>
      <c r="D44" s="59">
        <v>-1.1562314353122103E-3</v>
      </c>
      <c r="E44" s="59">
        <v>-5.789950206886716E-4</v>
      </c>
      <c r="F44" s="59">
        <v>-4.778198554641961E-4</v>
      </c>
      <c r="G44" s="59">
        <v>6.8646035241346024E-4</v>
      </c>
      <c r="H44" s="18">
        <f t="shared" si="13"/>
        <v>4.9527836230432091E-4</v>
      </c>
      <c r="I44" s="18">
        <f t="shared" si="14"/>
        <v>6.0840569685723252E-4</v>
      </c>
      <c r="J44" s="18">
        <f t="shared" si="15"/>
        <v>6.0792974859167801E-4</v>
      </c>
      <c r="K44" s="18">
        <f t="shared" si="16"/>
        <v>5.7979800120634987E-4</v>
      </c>
      <c r="L44" s="18">
        <f t="shared" si="17"/>
        <v>5.7493584502109308E-4</v>
      </c>
      <c r="M44" s="18">
        <f t="shared" si="18"/>
        <v>5.2045759125200297E-4</v>
      </c>
    </row>
    <row r="45" spans="1:13" ht="18" x14ac:dyDescent="0.35">
      <c r="A45" s="2">
        <v>43220</v>
      </c>
      <c r="B45" s="59">
        <v>-3.4370445672489143E-3</v>
      </c>
      <c r="C45" s="59">
        <v>6.5936006118937985E-4</v>
      </c>
      <c r="D45" s="59">
        <v>6.5547411137316012E-4</v>
      </c>
      <c r="E45" s="59">
        <v>3.7647142101788805E-3</v>
      </c>
      <c r="F45" s="59">
        <v>5.5783421938290985E-5</v>
      </c>
      <c r="G45" s="59">
        <v>1.0842501694914668E-3</v>
      </c>
      <c r="H45" s="18">
        <f t="shared" si="13"/>
        <v>7.2560437001795424E-4</v>
      </c>
      <c r="I45" s="18">
        <f t="shared" si="14"/>
        <v>5.2169483281439076E-4</v>
      </c>
      <c r="J45" s="18">
        <f t="shared" si="15"/>
        <v>5.218723630761419E-4</v>
      </c>
      <c r="K45" s="18">
        <f t="shared" si="16"/>
        <v>3.8948150520591541E-4</v>
      </c>
      <c r="L45" s="18">
        <f t="shared" si="17"/>
        <v>5.4963129095906356E-4</v>
      </c>
      <c r="M45" s="18">
        <f t="shared" si="18"/>
        <v>5.0246584046394324E-4</v>
      </c>
    </row>
    <row r="46" spans="1:13" ht="18" x14ac:dyDescent="0.35">
      <c r="A46" s="2">
        <v>43251</v>
      </c>
      <c r="B46" s="59">
        <v>4.0062487131113282E-3</v>
      </c>
      <c r="C46" s="59">
        <v>6.6551801415288799E-4</v>
      </c>
      <c r="D46" s="59">
        <v>6.5589384318752312E-4</v>
      </c>
      <c r="E46" s="59">
        <v>1.5200436326496983E-2</v>
      </c>
      <c r="F46" s="59">
        <v>-7.68914709824932E-4</v>
      </c>
      <c r="G46" s="59">
        <v>2.1958016183356095E-3</v>
      </c>
      <c r="H46" s="18">
        <f t="shared" si="13"/>
        <v>3.800063392350738E-4</v>
      </c>
      <c r="I46" s="18">
        <f t="shared" si="14"/>
        <v>5.2141356756197634E-4</v>
      </c>
      <c r="J46" s="18">
        <f t="shared" si="15"/>
        <v>5.2185318610371769E-4</v>
      </c>
      <c r="K46" s="18">
        <f t="shared" si="16"/>
        <v>6.8882757170530886E-5</v>
      </c>
      <c r="L46" s="18">
        <f t="shared" si="17"/>
        <v>5.8898022119275694E-4</v>
      </c>
      <c r="M46" s="18">
        <f t="shared" si="18"/>
        <v>4.5386886868531163E-4</v>
      </c>
    </row>
    <row r="47" spans="1:13" ht="18" x14ac:dyDescent="0.35">
      <c r="A47" s="2">
        <v>43280</v>
      </c>
      <c r="B47" s="59">
        <v>4.5576382110139348E-3</v>
      </c>
      <c r="C47" s="59">
        <v>-2.1363402330665652E-3</v>
      </c>
      <c r="D47" s="59">
        <v>-2.121514832420718E-3</v>
      </c>
      <c r="E47" s="59">
        <v>-8.8226979530593389E-3</v>
      </c>
      <c r="F47" s="59">
        <v>1.1626138669614992E-4</v>
      </c>
      <c r="G47" s="59">
        <v>2.579093099328304E-3</v>
      </c>
      <c r="H47" s="18">
        <f t="shared" si="13"/>
        <v>3.5881307014483935E-4</v>
      </c>
      <c r="I47" s="18">
        <f t="shared" si="14"/>
        <v>6.5722194054554752E-4</v>
      </c>
      <c r="J47" s="18">
        <f t="shared" si="15"/>
        <v>6.5646202230795476E-4</v>
      </c>
      <c r="K47" s="18">
        <f t="shared" si="16"/>
        <v>1.0447568029647062E-3</v>
      </c>
      <c r="L47" s="18">
        <f t="shared" si="17"/>
        <v>5.4679923153531744E-4</v>
      </c>
      <c r="M47" s="18">
        <f t="shared" si="18"/>
        <v>4.3768434554657262E-4</v>
      </c>
    </row>
    <row r="48" spans="1:13" ht="18" x14ac:dyDescent="0.35">
      <c r="A48" s="2">
        <v>43312</v>
      </c>
      <c r="B48" s="59">
        <v>2.5567395340203398E-3</v>
      </c>
      <c r="C48" s="59">
        <v>-1.5943986013986025E-3</v>
      </c>
      <c r="D48" s="59">
        <v>-1.6116083916083925E-3</v>
      </c>
      <c r="E48" s="59">
        <v>-3.2136710320547239E-3</v>
      </c>
      <c r="F48" s="59">
        <v>6.5594834696110747E-4</v>
      </c>
      <c r="G48" s="59">
        <v>1.6301113377244327E-3</v>
      </c>
      <c r="H48" s="18">
        <f t="shared" si="13"/>
        <v>4.3862015894586653E-4</v>
      </c>
      <c r="I48" s="18">
        <f t="shared" si="14"/>
        <v>6.2972884116587607E-4</v>
      </c>
      <c r="J48" s="18">
        <f t="shared" si="15"/>
        <v>6.3059287601349701E-4</v>
      </c>
      <c r="K48" s="18">
        <f t="shared" si="16"/>
        <v>7.1362022000883969E-4</v>
      </c>
      <c r="L48" s="18">
        <f t="shared" si="17"/>
        <v>5.2185069592670886E-4</v>
      </c>
      <c r="M48" s="18">
        <f t="shared" si="18"/>
        <v>4.7829203010032946E-4</v>
      </c>
    </row>
    <row r="49" spans="1:13" ht="18" x14ac:dyDescent="0.35">
      <c r="A49" s="2">
        <v>43343</v>
      </c>
      <c r="B49" s="59">
        <v>4.3143254835003187E-3</v>
      </c>
      <c r="C49" s="59">
        <v>-5.9675164752774005E-4</v>
      </c>
      <c r="D49" s="59">
        <v>-5.9579310658200739E-4</v>
      </c>
      <c r="E49" s="59">
        <v>1.137128471799262E-5</v>
      </c>
      <c r="F49" s="59">
        <v>6.4836119979054139E-4</v>
      </c>
      <c r="G49" s="59">
        <v>1.3213226837170372E-3</v>
      </c>
      <c r="H49" s="18">
        <f t="shared" si="13"/>
        <v>3.6809010665306535E-4</v>
      </c>
      <c r="I49" s="18">
        <f t="shared" si="14"/>
        <v>5.8065343996263087E-4</v>
      </c>
      <c r="J49" s="18">
        <f t="shared" si="15"/>
        <v>5.8060724543520506E-4</v>
      </c>
      <c r="K49" s="18">
        <f t="shared" si="16"/>
        <v>5.5171567892437054E-4</v>
      </c>
      <c r="L49" s="18">
        <f t="shared" si="17"/>
        <v>5.2219739585523841E-4</v>
      </c>
      <c r="M49" s="18">
        <f t="shared" si="18"/>
        <v>4.918937274998044E-4</v>
      </c>
    </row>
    <row r="50" spans="1:13" ht="18" x14ac:dyDescent="0.35">
      <c r="A50" s="2">
        <v>43371</v>
      </c>
      <c r="B50" s="59">
        <v>2.8715670957296085E-3</v>
      </c>
      <c r="C50" s="59">
        <v>-3.1860775008645675E-4</v>
      </c>
      <c r="D50" s="59">
        <v>-3.1854363744935308E-4</v>
      </c>
      <c r="E50" s="59">
        <v>1.5955142821104773E-2</v>
      </c>
      <c r="F50" s="59">
        <v>-3.2318034267610684E-4</v>
      </c>
      <c r="G50" s="59">
        <v>-5.8463042097383418E-4</v>
      </c>
      <c r="H50" s="18">
        <f t="shared" si="13"/>
        <v>4.2553224408598531E-4</v>
      </c>
      <c r="I50" s="18">
        <f t="shared" si="14"/>
        <v>5.6732607515247858E-4</v>
      </c>
      <c r="J50" s="18">
        <f t="shared" si="15"/>
        <v>5.6732302100907914E-4</v>
      </c>
      <c r="K50" s="18">
        <f t="shared" si="16"/>
        <v>5.6924869849926842E-5</v>
      </c>
      <c r="L50" s="18">
        <f t="shared" si="17"/>
        <v>5.675439216396692E-4</v>
      </c>
      <c r="M50" s="18">
        <f t="shared" si="18"/>
        <v>5.8006942251489829E-4</v>
      </c>
    </row>
    <row r="51" spans="1:13" ht="18" x14ac:dyDescent="0.35">
      <c r="A51" s="2">
        <v>43404</v>
      </c>
      <c r="B51" s="59">
        <v>-9.399309243347885E-3</v>
      </c>
      <c r="C51" s="59">
        <v>-5.031754579563009E-3</v>
      </c>
      <c r="D51" s="59">
        <v>-4.9963407636283369E-3</v>
      </c>
      <c r="E51" s="59">
        <v>1.9568527127923955E-2</v>
      </c>
      <c r="F51" s="59">
        <v>-8.0948277797958748E-4</v>
      </c>
      <c r="G51" s="59">
        <v>-3.7030481474632109E-3</v>
      </c>
      <c r="H51" s="18">
        <f t="shared" si="13"/>
        <v>1.0823645486894356E-3</v>
      </c>
      <c r="I51" s="18">
        <f t="shared" si="14"/>
        <v>8.1406101938841474E-4</v>
      </c>
      <c r="J51" s="18">
        <f t="shared" si="15"/>
        <v>8.1204143691682596E-4</v>
      </c>
      <c r="K51" s="18">
        <f t="shared" si="16"/>
        <v>1.5456478943869867E-5</v>
      </c>
      <c r="L51" s="18">
        <f t="shared" si="17"/>
        <v>5.9095095293288616E-4</v>
      </c>
      <c r="M51" s="18">
        <f t="shared" si="18"/>
        <v>7.4000582851320169E-4</v>
      </c>
    </row>
    <row r="52" spans="1:13" ht="18" x14ac:dyDescent="0.35">
      <c r="A52" s="2">
        <v>43434</v>
      </c>
      <c r="B52" s="59">
        <v>-4.6462888407316875E-3</v>
      </c>
      <c r="C52" s="59">
        <v>-2.4771692233434236E-3</v>
      </c>
      <c r="D52" s="59">
        <v>-2.4968688779280954E-3</v>
      </c>
      <c r="E52" s="59">
        <v>-4.4830068946036198E-3</v>
      </c>
      <c r="F52" s="59">
        <v>-5.4872829138057197E-4</v>
      </c>
      <c r="G52" s="59">
        <v>2.031523266677914E-3</v>
      </c>
      <c r="H52" s="18">
        <f t="shared" si="13"/>
        <v>7.9221357550589711E-4</v>
      </c>
      <c r="I52" s="18">
        <f t="shared" si="14"/>
        <v>6.7481332085822087E-4</v>
      </c>
      <c r="J52" s="18">
        <f t="shared" si="15"/>
        <v>6.7583719145618629E-4</v>
      </c>
      <c r="K52" s="18">
        <f t="shared" si="16"/>
        <v>7.8304867486343364E-4</v>
      </c>
      <c r="L52" s="18">
        <f t="shared" si="17"/>
        <v>5.7834133243264826E-4</v>
      </c>
      <c r="M52" s="18">
        <f t="shared" si="18"/>
        <v>4.6089549324919183E-4</v>
      </c>
    </row>
    <row r="53" spans="1:13" ht="18" x14ac:dyDescent="0.35">
      <c r="A53" s="2">
        <v>43465</v>
      </c>
      <c r="B53" s="59">
        <v>-1.0721758853773987E-2</v>
      </c>
      <c r="C53" s="59">
        <v>-4.8228644620873853E-3</v>
      </c>
      <c r="D53" s="59">
        <v>-4.8228644620873853E-3</v>
      </c>
      <c r="E53" s="59">
        <v>-3.6310726531345851E-2</v>
      </c>
      <c r="F53" s="59">
        <v>8.777949998828383E-4</v>
      </c>
      <c r="G53" s="59">
        <v>-1.8912625191269195E-3</v>
      </c>
      <c r="H53" s="18">
        <f t="shared" si="13"/>
        <v>1.1711287790458582E-3</v>
      </c>
      <c r="I53" s="18">
        <f t="shared" si="14"/>
        <v>8.0218465133777251E-4</v>
      </c>
      <c r="J53" s="18">
        <f t="shared" si="15"/>
        <v>8.0218465133777251E-4</v>
      </c>
      <c r="K53" s="18">
        <f t="shared" si="16"/>
        <v>3.5773230082074385E-3</v>
      </c>
      <c r="L53" s="18">
        <f t="shared" si="17"/>
        <v>5.1176415906732599E-4</v>
      </c>
      <c r="M53" s="18">
        <f t="shared" si="18"/>
        <v>6.4471621231521948E-4</v>
      </c>
    </row>
  </sheetData>
  <mergeCells count="4">
    <mergeCell ref="H15:M15"/>
    <mergeCell ref="H16:M16"/>
    <mergeCell ref="B1:G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959D-A7D8-4E37-A398-CDE0FBC9B0CB}">
  <dimension ref="A1:N53"/>
  <sheetViews>
    <sheetView zoomScale="70" zoomScaleNormal="70" workbookViewId="0">
      <selection activeCell="A5" sqref="A5:G5"/>
    </sheetView>
  </sheetViews>
  <sheetFormatPr defaultRowHeight="17.5" x14ac:dyDescent="0.35"/>
  <cols>
    <col min="1" max="1" width="44.7265625" style="3" bestFit="1" customWidth="1"/>
    <col min="2" max="14" width="17.6328125" style="3" customWidth="1"/>
    <col min="15" max="16384" width="8.7265625" style="3"/>
  </cols>
  <sheetData>
    <row r="1" spans="1:14" ht="18" x14ac:dyDescent="0.4">
      <c r="B1" s="78" t="s">
        <v>58</v>
      </c>
      <c r="C1" s="78"/>
      <c r="D1" s="78"/>
      <c r="E1" s="78"/>
      <c r="F1" s="78"/>
      <c r="G1" s="78"/>
      <c r="I1" s="78" t="s">
        <v>59</v>
      </c>
      <c r="J1" s="78"/>
      <c r="K1" s="78"/>
      <c r="L1" s="78"/>
      <c r="M1" s="78"/>
      <c r="N1" s="78"/>
    </row>
    <row r="2" spans="1:14" s="73" customFormat="1" ht="36" x14ac:dyDescent="0.4"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I2" s="48" t="s">
        <v>2</v>
      </c>
      <c r="J2" s="48" t="s">
        <v>3</v>
      </c>
      <c r="K2" s="48" t="s">
        <v>4</v>
      </c>
      <c r="L2" s="48" t="s">
        <v>5</v>
      </c>
      <c r="M2" s="48" t="s">
        <v>6</v>
      </c>
      <c r="N2" s="48" t="s">
        <v>7</v>
      </c>
    </row>
    <row r="3" spans="1:14" ht="18" x14ac:dyDescent="0.4">
      <c r="A3" s="5" t="s">
        <v>48</v>
      </c>
      <c r="B3" s="6">
        <f>(1+AVERAGE(B18:B53))^12-1</f>
        <v>8.2304038763640897E-2</v>
      </c>
      <c r="C3" s="6">
        <f t="shared" ref="C3:G3" si="0">(1+AVERAGE(C18:C53))^12-1</f>
        <v>1.1761818391349266E-2</v>
      </c>
      <c r="D3" s="6">
        <f t="shared" si="0"/>
        <v>1.1693375068452916E-2</v>
      </c>
      <c r="E3" s="6">
        <f t="shared" si="0"/>
        <v>0.11237085997283502</v>
      </c>
      <c r="F3" s="6">
        <f t="shared" si="0"/>
        <v>3.0507980435370952E-2</v>
      </c>
      <c r="G3" s="6">
        <f t="shared" si="0"/>
        <v>5.2533015069681666E-2</v>
      </c>
      <c r="I3" s="6">
        <f>(1+AVERAGE(B42:B53))^12-1</f>
        <v>-3.2210325295770725E-2</v>
      </c>
      <c r="J3" s="6">
        <f t="shared" ref="J3:N3" si="1">(1+AVERAGE(C42:C53))^12-1</f>
        <v>-0.14608073191458903</v>
      </c>
      <c r="K3" s="6">
        <f t="shared" si="1"/>
        <v>-0.14607239015588236</v>
      </c>
      <c r="L3" s="6">
        <f t="shared" si="1"/>
        <v>0.19521317725656884</v>
      </c>
      <c r="M3" s="6">
        <f t="shared" si="1"/>
        <v>-2.5079723151463118E-2</v>
      </c>
      <c r="N3" s="6">
        <f t="shared" si="1"/>
        <v>-6.8788194538704772E-3</v>
      </c>
    </row>
    <row r="4" spans="1:14" ht="18" x14ac:dyDescent="0.4">
      <c r="A4" s="5" t="s">
        <v>49</v>
      </c>
      <c r="B4" s="6" cm="1">
        <f t="array" ref="B4">GEOMEAN(1+B18:B53)^12-1</f>
        <v>7.7597966880507796E-2</v>
      </c>
      <c r="C4" s="6" cm="1">
        <f t="array" ref="C4">GEOMEAN(1+C18:C53)^12-1</f>
        <v>7.2134789134858934E-3</v>
      </c>
      <c r="D4" s="6" cm="1">
        <f t="array" ref="D4">GEOMEAN(1+D18:D53)^12-1</f>
        <v>7.1642388611308228E-3</v>
      </c>
      <c r="E4" s="6" cm="1">
        <f t="array" ref="E4">GEOMEAN(1+E18:E53)^12-1</f>
        <v>8.068174668096928E-2</v>
      </c>
      <c r="F4" s="6" cm="1">
        <f t="array" ref="F4">GEOMEAN(1+F18:F53)^12-1</f>
        <v>2.998284760007941E-2</v>
      </c>
      <c r="G4" s="6" cm="1">
        <f t="array" ref="G4">GEOMEAN(1+G18:G53)^12-1</f>
        <v>4.8148315982202483E-2</v>
      </c>
      <c r="I4" s="6" cm="1">
        <f t="array" ref="I4">GEOMEAN(1+B42:B53)^12-1</f>
        <v>-3.7357077879158651E-2</v>
      </c>
      <c r="J4" s="6" cm="1">
        <f t="array" ref="J4">GEOMEAN(1+C42:C53)^12-1</f>
        <v>-0.14960003254821941</v>
      </c>
      <c r="K4" s="6" cm="1">
        <f t="array" ref="K4">GEOMEAN(1+D42:D53)^12-1</f>
        <v>-0.1495703251262438</v>
      </c>
      <c r="L4" s="6" cm="1">
        <f t="array" ref="L4">GEOMEAN(1+E42:E53)^12-1</f>
        <v>0.17849220258874676</v>
      </c>
      <c r="M4" s="6" cm="1">
        <f t="array" ref="M4">GEOMEAN(1+F42:F53)^12-1</f>
        <v>-2.5374459605362887E-2</v>
      </c>
      <c r="N4" s="6" cm="1">
        <f t="array" ref="N4">GEOMEAN(1+G42:G53)^12-1</f>
        <v>-1.0293879014073193E-2</v>
      </c>
    </row>
    <row r="5" spans="1:14" ht="18" x14ac:dyDescent="0.4">
      <c r="A5" s="7" t="s">
        <v>50</v>
      </c>
      <c r="B5" s="6">
        <f>_xlfn.STDEV.S(B18:B53)*SQRT(12)</f>
        <v>9.4556310438367611E-2</v>
      </c>
      <c r="C5" s="6">
        <f t="shared" ref="C5:G5" si="2">_xlfn.STDEV.S(C18:C53)*SQRT(12)</f>
        <v>9.5988036437689522E-2</v>
      </c>
      <c r="D5" s="6">
        <f t="shared" si="2"/>
        <v>9.5788187108123271E-2</v>
      </c>
      <c r="E5" s="6">
        <f t="shared" si="2"/>
        <v>0.24781909209388403</v>
      </c>
      <c r="F5" s="6">
        <f t="shared" si="2"/>
        <v>3.2444421450631838E-2</v>
      </c>
      <c r="G5" s="6">
        <f t="shared" si="2"/>
        <v>9.3016979040048353E-2</v>
      </c>
      <c r="I5" s="6">
        <f>_xlfn.STDEV.S(B42:B53)*SQRT(12)</f>
        <v>0.10722252182855067</v>
      </c>
      <c r="J5" s="6">
        <f t="shared" ref="J5:N5" si="3">_xlfn.STDEV.S(C42:C53)*SQRT(12)</f>
        <v>9.4172614105778887E-2</v>
      </c>
      <c r="K5" s="6">
        <f t="shared" si="3"/>
        <v>9.3887449902026979E-2</v>
      </c>
      <c r="L5" s="6">
        <f t="shared" si="3"/>
        <v>0.1771367004895526</v>
      </c>
      <c r="M5" s="6">
        <f t="shared" si="3"/>
        <v>2.5611387631062809E-2</v>
      </c>
      <c r="N5" s="6">
        <f t="shared" si="3"/>
        <v>8.5976569255481916E-2</v>
      </c>
    </row>
    <row r="6" spans="1:14" ht="18" x14ac:dyDescent="0.4">
      <c r="A6" s="7" t="s">
        <v>16</v>
      </c>
      <c r="B6" s="10">
        <v>2.35E-2</v>
      </c>
      <c r="C6" s="10">
        <v>2.35E-2</v>
      </c>
      <c r="D6" s="10">
        <v>2.35E-2</v>
      </c>
      <c r="E6" s="10">
        <v>2.35E-2</v>
      </c>
      <c r="F6" s="10">
        <v>2.35E-2</v>
      </c>
      <c r="G6" s="10">
        <v>2.35E-2</v>
      </c>
      <c r="I6" s="10">
        <v>2.35E-2</v>
      </c>
      <c r="J6" s="10">
        <v>1.0235000000000001</v>
      </c>
      <c r="K6" s="10">
        <v>2.0234999999999999</v>
      </c>
      <c r="L6" s="10">
        <v>3.0234999999999999</v>
      </c>
      <c r="M6" s="10">
        <v>4.0235000000000003</v>
      </c>
      <c r="N6" s="10">
        <v>5.0235000000000003</v>
      </c>
    </row>
    <row r="7" spans="1:14" ht="18" x14ac:dyDescent="0.4">
      <c r="A7" s="7" t="s">
        <v>17</v>
      </c>
      <c r="B7" s="11">
        <f>(B3-B6)/B5</f>
        <v>0.6218943874927283</v>
      </c>
      <c r="C7" s="11">
        <f t="shared" ref="C7:G7" si="4">(C3-C6)/C5</f>
        <v>-0.12228796467016549</v>
      </c>
      <c r="D7" s="11">
        <f t="shared" si="4"/>
        <v>-0.12325763006893602</v>
      </c>
      <c r="E7" s="11">
        <f t="shared" si="4"/>
        <v>0.35861183745749142</v>
      </c>
      <c r="F7" s="11">
        <f t="shared" si="4"/>
        <v>0.21599955006238752</v>
      </c>
      <c r="G7" s="11">
        <f t="shared" si="4"/>
        <v>0.31212597279881055</v>
      </c>
      <c r="I7" s="11">
        <f>(I3-I6)/I5</f>
        <v>-0.51957671154994656</v>
      </c>
      <c r="J7" s="11">
        <f t="shared" ref="J7:N7" si="5">(J3-J6)/J5</f>
        <v>-12.419541955168238</v>
      </c>
      <c r="K7" s="11">
        <f t="shared" si="5"/>
        <v>-23.108225779056358</v>
      </c>
      <c r="L7" s="11">
        <f t="shared" si="5"/>
        <v>-15.966690216803725</v>
      </c>
      <c r="M7" s="11">
        <f t="shared" si="5"/>
        <v>-158.07732800237412</v>
      </c>
      <c r="N7" s="11">
        <f t="shared" si="5"/>
        <v>-58.5087177008186</v>
      </c>
    </row>
    <row r="8" spans="1:14" ht="18" x14ac:dyDescent="0.4">
      <c r="A8" s="7"/>
      <c r="B8" s="11"/>
      <c r="C8" s="11"/>
      <c r="D8" s="11"/>
      <c r="E8" s="11"/>
      <c r="F8" s="11"/>
      <c r="G8" s="11"/>
      <c r="I8" s="11"/>
      <c r="J8" s="11"/>
      <c r="K8" s="11"/>
      <c r="L8" s="11"/>
      <c r="M8" s="11"/>
      <c r="N8" s="11"/>
    </row>
    <row r="9" spans="1:14" ht="18" x14ac:dyDescent="0.4">
      <c r="A9" s="7" t="s">
        <v>26</v>
      </c>
      <c r="B9" s="12">
        <f>B6</f>
        <v>2.35E-2</v>
      </c>
      <c r="C9" s="12">
        <f t="shared" ref="C9:G9" si="6">C6</f>
        <v>2.35E-2</v>
      </c>
      <c r="D9" s="12">
        <f t="shared" si="6"/>
        <v>2.35E-2</v>
      </c>
      <c r="E9" s="12">
        <f t="shared" si="6"/>
        <v>2.35E-2</v>
      </c>
      <c r="F9" s="12">
        <f t="shared" si="6"/>
        <v>2.35E-2</v>
      </c>
      <c r="G9" s="12">
        <f t="shared" si="6"/>
        <v>2.35E-2</v>
      </c>
      <c r="I9" s="12">
        <f>I6</f>
        <v>2.35E-2</v>
      </c>
      <c r="J9" s="12">
        <f t="shared" ref="J9:N9" si="7">J6</f>
        <v>1.0235000000000001</v>
      </c>
      <c r="K9" s="12">
        <f t="shared" si="7"/>
        <v>2.0234999999999999</v>
      </c>
      <c r="L9" s="12">
        <f t="shared" si="7"/>
        <v>3.0234999999999999</v>
      </c>
      <c r="M9" s="12">
        <f t="shared" si="7"/>
        <v>4.0235000000000003</v>
      </c>
      <c r="N9" s="12">
        <f t="shared" si="7"/>
        <v>5.0235000000000003</v>
      </c>
    </row>
    <row r="10" spans="1:14" ht="18" x14ac:dyDescent="0.4">
      <c r="A10" s="7" t="s">
        <v>27</v>
      </c>
      <c r="B10" s="11">
        <f>SQRT(SUM(H18:H53)/COUNT(H18:H53))</f>
        <v>3.0553419279437558E-2</v>
      </c>
      <c r="C10" s="11">
        <f t="shared" ref="C10:G10" si="8">SQRT(SUM(I18:I53)/COUNT(I18:I53))</f>
        <v>3.4420319883655154E-2</v>
      </c>
      <c r="D10" s="11">
        <f t="shared" si="8"/>
        <v>3.4388515030604035E-2</v>
      </c>
      <c r="E10" s="11">
        <f t="shared" si="8"/>
        <v>5.5594967538413156E-2</v>
      </c>
      <c r="F10" s="11">
        <f t="shared" si="8"/>
        <v>2.2934037683710943E-2</v>
      </c>
      <c r="G10" s="11">
        <f t="shared" si="8"/>
        <v>3.1000632429721474E-2</v>
      </c>
      <c r="I10" s="11">
        <f>SQRT(SUM(H42:H53)/COUNT(H42:H53))</f>
        <v>3.906893757116555E-2</v>
      </c>
      <c r="J10" s="11">
        <f t="shared" ref="J10:N10" si="9">SQRT(SUM(I42:I53)/COUNT(I42:I53))</f>
        <v>4.4307660599724109E-2</v>
      </c>
      <c r="K10" s="11">
        <f t="shared" si="9"/>
        <v>4.4267820644334134E-2</v>
      </c>
      <c r="L10" s="11">
        <f t="shared" si="9"/>
        <v>3.9793952145692577E-2</v>
      </c>
      <c r="M10" s="11">
        <f t="shared" si="9"/>
        <v>2.6574497225264941E-2</v>
      </c>
      <c r="N10" s="11">
        <f t="shared" si="9"/>
        <v>3.3820631128861585E-2</v>
      </c>
    </row>
    <row r="11" spans="1:14" ht="18" x14ac:dyDescent="0.4">
      <c r="A11" s="7" t="s">
        <v>28</v>
      </c>
      <c r="B11" s="11">
        <f>(B3-B9)/B10</f>
        <v>1.9246303736359878</v>
      </c>
      <c r="C11" s="11">
        <f t="shared" ref="C11:G11" si="10">(C3-C9)/C10</f>
        <v>-0.34102476816970928</v>
      </c>
      <c r="D11" s="11">
        <f t="shared" si="10"/>
        <v>-0.34333046719347393</v>
      </c>
      <c r="E11" s="11">
        <f t="shared" si="10"/>
        <v>1.5985414491236101</v>
      </c>
      <c r="F11" s="11">
        <f t="shared" si="10"/>
        <v>0.30557115724757083</v>
      </c>
      <c r="G11" s="11">
        <f t="shared" si="10"/>
        <v>0.93652976711038383</v>
      </c>
      <c r="I11" s="11">
        <f>(I3-I9)/I10</f>
        <v>-1.4259493285245408</v>
      </c>
      <c r="J11" s="11">
        <f t="shared" ref="J11:N11" si="11">(J3-J9)/J10</f>
        <v>-26.396806242617824</v>
      </c>
      <c r="K11" s="11">
        <f t="shared" si="11"/>
        <v>-49.010146842039475</v>
      </c>
      <c r="L11" s="11">
        <f t="shared" si="11"/>
        <v>-71.073283005130563</v>
      </c>
      <c r="M11" s="11">
        <f t="shared" si="11"/>
        <v>-152.34830931448036</v>
      </c>
      <c r="N11" s="11">
        <f t="shared" si="11"/>
        <v>-148.73698838698149</v>
      </c>
    </row>
    <row r="12" spans="1:14" ht="18" x14ac:dyDescent="0.4">
      <c r="A12" s="7"/>
      <c r="B12" s="11"/>
      <c r="C12" s="11"/>
      <c r="D12" s="11"/>
      <c r="E12" s="11"/>
      <c r="F12" s="11"/>
      <c r="G12" s="11"/>
    </row>
    <row r="13" spans="1:14" s="74" customFormat="1" ht="18" x14ac:dyDescent="0.4">
      <c r="A13" s="46"/>
      <c r="B13" s="47"/>
      <c r="C13" s="47"/>
      <c r="D13" s="47"/>
      <c r="E13" s="47"/>
      <c r="F13" s="47"/>
      <c r="G13" s="47"/>
    </row>
    <row r="14" spans="1:14" ht="18" x14ac:dyDescent="0.4">
      <c r="A14" s="7"/>
      <c r="B14" s="11"/>
      <c r="C14" s="11"/>
      <c r="D14" s="11"/>
      <c r="E14" s="11"/>
      <c r="F14" s="11"/>
      <c r="G14" s="11"/>
    </row>
    <row r="15" spans="1:14" ht="18" x14ac:dyDescent="0.4">
      <c r="H15" s="78" t="s">
        <v>28</v>
      </c>
      <c r="I15" s="78"/>
      <c r="J15" s="78"/>
      <c r="K15" s="78"/>
      <c r="L15" s="78"/>
      <c r="M15" s="78"/>
    </row>
    <row r="16" spans="1:14" ht="18" x14ac:dyDescent="0.4">
      <c r="H16" s="78" t="s">
        <v>38</v>
      </c>
      <c r="I16" s="78"/>
      <c r="J16" s="78"/>
      <c r="K16" s="78"/>
      <c r="L16" s="78"/>
      <c r="M16" s="78"/>
    </row>
    <row r="17" spans="1:13" s="73" customFormat="1" ht="36" x14ac:dyDescent="0.4">
      <c r="A17" s="48" t="s">
        <v>18</v>
      </c>
      <c r="B17" s="48" t="s">
        <v>2</v>
      </c>
      <c r="C17" s="48" t="s">
        <v>3</v>
      </c>
      <c r="D17" s="48" t="s">
        <v>4</v>
      </c>
      <c r="E17" s="48" t="s">
        <v>5</v>
      </c>
      <c r="F17" s="48" t="s">
        <v>6</v>
      </c>
      <c r="G17" s="48" t="s">
        <v>7</v>
      </c>
      <c r="H17" s="48" t="s">
        <v>2</v>
      </c>
      <c r="I17" s="48" t="s">
        <v>3</v>
      </c>
      <c r="J17" s="48" t="s">
        <v>4</v>
      </c>
      <c r="K17" s="48" t="s">
        <v>5</v>
      </c>
      <c r="L17" s="48" t="s">
        <v>6</v>
      </c>
      <c r="M17" s="48" t="s">
        <v>7</v>
      </c>
    </row>
    <row r="18" spans="1:13" ht="18" x14ac:dyDescent="0.35">
      <c r="A18" s="2">
        <v>42398</v>
      </c>
      <c r="B18" s="59">
        <v>-7.0900703232823492E-2</v>
      </c>
      <c r="C18" s="59">
        <v>-7.1031651380142141E-2</v>
      </c>
      <c r="D18" s="59">
        <v>-7.089781546421367E-2</v>
      </c>
      <c r="E18" s="59">
        <v>-6.9951214985172913E-2</v>
      </c>
      <c r="F18" s="59">
        <v>-3.6555540765821994E-4</v>
      </c>
      <c r="G18" s="59">
        <v>-2.7719290919110993E-2</v>
      </c>
      <c r="H18" s="18">
        <f>MIN(B18-$B$9,0)^2</f>
        <v>8.91149277085161E-3</v>
      </c>
      <c r="I18" s="18">
        <f t="shared" ref="I18:M33" si="12">MIN(C18-$B$9,0)^2</f>
        <v>8.9362331126567277E-3</v>
      </c>
      <c r="J18" s="18">
        <f t="shared" si="12"/>
        <v>8.910947564415737E-3</v>
      </c>
      <c r="K18" s="18">
        <f t="shared" si="12"/>
        <v>8.7331295822050074E-3</v>
      </c>
      <c r="L18" s="18">
        <f t="shared" si="12"/>
        <v>5.6956473491600451E-4</v>
      </c>
      <c r="M18" s="18">
        <f t="shared" si="12"/>
        <v>2.6234157622565262E-3</v>
      </c>
    </row>
    <row r="19" spans="1:13" ht="18" x14ac:dyDescent="0.35">
      <c r="A19" s="2">
        <v>42429</v>
      </c>
      <c r="B19" s="59">
        <v>-1.141850649364926E-2</v>
      </c>
      <c r="C19" s="59">
        <v>-2.5610646551724282E-2</v>
      </c>
      <c r="D19" s="59">
        <v>-2.5667068965517379E-2</v>
      </c>
      <c r="E19" s="59">
        <v>-0.14573604366481593</v>
      </c>
      <c r="F19" s="59">
        <v>2.690323693451669E-3</v>
      </c>
      <c r="G19" s="59">
        <v>-3.2588508614182581E-3</v>
      </c>
      <c r="H19" s="18">
        <f t="shared" ref="H19:M53" si="13">MIN(B19-$B$9,0)^2</f>
        <v>1.2193020957470258E-3</v>
      </c>
      <c r="I19" s="18">
        <f t="shared" si="12"/>
        <v>2.4118556047283885E-3</v>
      </c>
      <c r="J19" s="18">
        <f t="shared" si="12"/>
        <v>2.4174006706599426E-3</v>
      </c>
      <c r="K19" s="18">
        <f t="shared" si="12"/>
        <v>2.8640838475319483E-2</v>
      </c>
      <c r="L19" s="18">
        <f t="shared" si="12"/>
        <v>4.3304262798331901E-4</v>
      </c>
      <c r="M19" s="18">
        <f t="shared" si="12"/>
        <v>7.1603609942362458E-4</v>
      </c>
    </row>
    <row r="20" spans="1:13" ht="18" x14ac:dyDescent="0.35">
      <c r="A20" s="2">
        <v>42460</v>
      </c>
      <c r="B20" s="59">
        <v>6.6332939827054377E-2</v>
      </c>
      <c r="C20" s="59">
        <v>5.8708242693516731E-2</v>
      </c>
      <c r="D20" s="59">
        <v>5.8532644759239021E-2</v>
      </c>
      <c r="E20" s="59">
        <v>6.1030958645176117E-2</v>
      </c>
      <c r="F20" s="59">
        <v>1.7660780092676992E-2</v>
      </c>
      <c r="G20" s="59">
        <v>7.9269982225940588E-2</v>
      </c>
      <c r="H20" s="18">
        <f t="shared" si="13"/>
        <v>0</v>
      </c>
      <c r="I20" s="18">
        <f t="shared" si="12"/>
        <v>0</v>
      </c>
      <c r="J20" s="18">
        <f t="shared" si="12"/>
        <v>0</v>
      </c>
      <c r="K20" s="18">
        <f t="shared" si="12"/>
        <v>0</v>
      </c>
      <c r="L20" s="18">
        <f t="shared" si="12"/>
        <v>3.4096489126077322E-5</v>
      </c>
      <c r="M20" s="18">
        <f t="shared" si="12"/>
        <v>0</v>
      </c>
    </row>
    <row r="21" spans="1:13" ht="18" x14ac:dyDescent="0.35">
      <c r="A21" s="2">
        <v>42489</v>
      </c>
      <c r="B21" s="59">
        <v>2.8425503493836008E-2</v>
      </c>
      <c r="C21" s="59">
        <v>2.5360785649781406E-2</v>
      </c>
      <c r="D21" s="59">
        <v>2.5157553870558475E-2</v>
      </c>
      <c r="E21" s="59">
        <v>-4.4694195426004731E-2</v>
      </c>
      <c r="F21" s="59">
        <v>2.2622325584427502E-2</v>
      </c>
      <c r="G21" s="59">
        <v>3.4083559509273526E-2</v>
      </c>
      <c r="H21" s="18">
        <f t="shared" si="13"/>
        <v>0</v>
      </c>
      <c r="I21" s="18">
        <f t="shared" si="12"/>
        <v>0</v>
      </c>
      <c r="J21" s="18">
        <f t="shared" si="12"/>
        <v>0</v>
      </c>
      <c r="K21" s="18">
        <f t="shared" si="12"/>
        <v>4.6504482898001246E-3</v>
      </c>
      <c r="L21" s="18">
        <f t="shared" si="12"/>
        <v>7.7031237975052675E-7</v>
      </c>
      <c r="M21" s="18">
        <f t="shared" si="12"/>
        <v>0</v>
      </c>
    </row>
    <row r="22" spans="1:13" ht="18" x14ac:dyDescent="0.35">
      <c r="A22" s="2">
        <v>42521</v>
      </c>
      <c r="B22" s="59">
        <v>-4.533258722061409E-3</v>
      </c>
      <c r="C22" s="59">
        <v>-4.0581168301866075E-3</v>
      </c>
      <c r="D22" s="59">
        <v>-3.9829069345230896E-3</v>
      </c>
      <c r="E22" s="59">
        <v>5.2941176470605329E-4</v>
      </c>
      <c r="F22" s="59">
        <v>5.628532309142756E-3</v>
      </c>
      <c r="G22" s="59">
        <v>7.7524134619211598E-3</v>
      </c>
      <c r="H22" s="18">
        <f t="shared" si="13"/>
        <v>7.8586359457803203E-4</v>
      </c>
      <c r="I22" s="18">
        <f t="shared" si="12"/>
        <v>7.5944980322621431E-4</v>
      </c>
      <c r="J22" s="18">
        <f t="shared" si="12"/>
        <v>7.5531017357165729E-4</v>
      </c>
      <c r="K22" s="18">
        <f t="shared" si="12"/>
        <v>5.2764792387542474E-4</v>
      </c>
      <c r="L22" s="18">
        <f t="shared" si="12"/>
        <v>3.193893574253544E-4</v>
      </c>
      <c r="M22" s="18">
        <f t="shared" si="12"/>
        <v>2.4798648177428188E-4</v>
      </c>
    </row>
    <row r="23" spans="1:13" ht="18" x14ac:dyDescent="0.35">
      <c r="A23" s="2">
        <v>42551</v>
      </c>
      <c r="B23" s="59">
        <v>1.1083543182978522E-2</v>
      </c>
      <c r="C23" s="59">
        <v>-1.2665618530526359E-2</v>
      </c>
      <c r="D23" s="59">
        <v>-1.2734170540213483E-2</v>
      </c>
      <c r="E23" s="59">
        <v>-9.0330015818613191E-2</v>
      </c>
      <c r="F23" s="59">
        <v>1.3024274579970034E-2</v>
      </c>
      <c r="G23" s="59">
        <v>1.204039598436373E-2</v>
      </c>
      <c r="H23" s="18">
        <f t="shared" si="13"/>
        <v>1.5416839988895912E-4</v>
      </c>
      <c r="I23" s="18">
        <f t="shared" si="12"/>
        <v>1.3079519636955512E-3</v>
      </c>
      <c r="J23" s="18">
        <f t="shared" si="12"/>
        <v>1.3129151147372746E-3</v>
      </c>
      <c r="K23" s="18">
        <f t="shared" si="12"/>
        <v>1.2957272501265727E-2</v>
      </c>
      <c r="L23" s="18">
        <f t="shared" si="12"/>
        <v>1.09740823075862E-4</v>
      </c>
      <c r="M23" s="18">
        <f t="shared" si="12"/>
        <v>1.3132252419518692E-4</v>
      </c>
    </row>
    <row r="24" spans="1:13" ht="18" x14ac:dyDescent="0.35">
      <c r="A24" s="2">
        <v>42580</v>
      </c>
      <c r="B24" s="59">
        <v>3.1428796597242355E-2</v>
      </c>
      <c r="C24" s="59">
        <v>2.0234952787891148E-3</v>
      </c>
      <c r="D24" s="59">
        <v>2.0320092841697142E-3</v>
      </c>
      <c r="E24" s="59">
        <v>-8.5413237489632504E-2</v>
      </c>
      <c r="F24" s="59">
        <v>2.0263169021683097E-2</v>
      </c>
      <c r="G24" s="59">
        <v>4.945414448461919E-2</v>
      </c>
      <c r="H24" s="18">
        <f t="shared" si="13"/>
        <v>0</v>
      </c>
      <c r="I24" s="18">
        <f t="shared" si="12"/>
        <v>4.6124025504019352E-4</v>
      </c>
      <c r="J24" s="18">
        <f t="shared" si="12"/>
        <v>4.6087462537497539E-4</v>
      </c>
      <c r="K24" s="18">
        <f t="shared" si="12"/>
        <v>1.186209330047309E-2</v>
      </c>
      <c r="L24" s="18">
        <f t="shared" si="12"/>
        <v>1.0477074782191957E-5</v>
      </c>
      <c r="M24" s="18">
        <f t="shared" si="12"/>
        <v>0</v>
      </c>
    </row>
    <row r="25" spans="1:13" ht="18" x14ac:dyDescent="0.35">
      <c r="A25" s="2">
        <v>42613</v>
      </c>
      <c r="B25" s="59">
        <v>1.5170179566829003E-2</v>
      </c>
      <c r="C25" s="59">
        <v>3.5839855911719856E-2</v>
      </c>
      <c r="D25" s="59">
        <v>3.5925648505165025E-2</v>
      </c>
      <c r="E25" s="59">
        <v>3.4753746530989747E-2</v>
      </c>
      <c r="F25" s="59">
        <v>2.7643789637948109E-3</v>
      </c>
      <c r="G25" s="59">
        <v>5.3222862074571936E-3</v>
      </c>
      <c r="H25" s="18">
        <f t="shared" si="13"/>
        <v>6.9385908448873067E-5</v>
      </c>
      <c r="I25" s="18">
        <f t="shared" si="12"/>
        <v>0</v>
      </c>
      <c r="J25" s="18">
        <f t="shared" si="12"/>
        <v>0</v>
      </c>
      <c r="K25" s="18">
        <f t="shared" si="12"/>
        <v>0</v>
      </c>
      <c r="L25" s="18">
        <f t="shared" si="12"/>
        <v>4.299659797571151E-4</v>
      </c>
      <c r="M25" s="18">
        <f t="shared" si="12"/>
        <v>3.3042927872360103E-4</v>
      </c>
    </row>
    <row r="26" spans="1:13" ht="18" x14ac:dyDescent="0.35">
      <c r="A26" s="2">
        <v>42643</v>
      </c>
      <c r="B26" s="59">
        <v>-7.1090370339572497E-3</v>
      </c>
      <c r="C26" s="59">
        <v>3.7368474351535206E-3</v>
      </c>
      <c r="D26" s="59">
        <v>3.7428485953424654E-3</v>
      </c>
      <c r="E26" s="59">
        <v>4.7123032721468644E-2</v>
      </c>
      <c r="F26" s="59">
        <v>-1.9140961713981191E-3</v>
      </c>
      <c r="G26" s="59">
        <v>-2.211571176380555E-2</v>
      </c>
      <c r="H26" s="18">
        <f t="shared" si="13"/>
        <v>9.3691314814616639E-4</v>
      </c>
      <c r="I26" s="18">
        <f t="shared" si="12"/>
        <v>3.9058219930139803E-4</v>
      </c>
      <c r="J26" s="18">
        <f t="shared" si="12"/>
        <v>3.9034503162656118E-4</v>
      </c>
      <c r="K26" s="18">
        <f t="shared" si="12"/>
        <v>0</v>
      </c>
      <c r="L26" s="18">
        <f t="shared" si="12"/>
        <v>6.4587628420907249E-4</v>
      </c>
      <c r="M26" s="18">
        <f t="shared" si="12"/>
        <v>2.0807931597185882E-3</v>
      </c>
    </row>
    <row r="27" spans="1:13" ht="18" x14ac:dyDescent="0.35">
      <c r="A27" s="2">
        <v>42674</v>
      </c>
      <c r="B27" s="59">
        <v>-8.1750174758813965E-3</v>
      </c>
      <c r="C27" s="59">
        <v>-1.2096189354933805E-2</v>
      </c>
      <c r="D27" s="59">
        <v>-1.1886518877802919E-2</v>
      </c>
      <c r="E27" s="59">
        <v>8.2421120035046855E-2</v>
      </c>
      <c r="F27" s="59">
        <v>-1.1357299783160549E-3</v>
      </c>
      <c r="G27" s="59">
        <v>-4.7977579679123993E-2</v>
      </c>
      <c r="H27" s="18">
        <f t="shared" si="13"/>
        <v>1.0033067320973919E-3</v>
      </c>
      <c r="I27" s="18">
        <f t="shared" si="12"/>
        <v>1.2670886965923027E-3</v>
      </c>
      <c r="J27" s="18">
        <f t="shared" si="12"/>
        <v>1.2522057182891024E-3</v>
      </c>
      <c r="K27" s="18">
        <f t="shared" si="12"/>
        <v>0</v>
      </c>
      <c r="L27" s="18">
        <f t="shared" si="12"/>
        <v>6.0691919156450041E-4</v>
      </c>
      <c r="M27" s="18">
        <f t="shared" si="12"/>
        <v>5.1090443967855195E-3</v>
      </c>
    </row>
    <row r="28" spans="1:13" ht="18" x14ac:dyDescent="0.35">
      <c r="A28" s="2">
        <v>42704</v>
      </c>
      <c r="B28" s="59">
        <v>1.3097344494606046E-2</v>
      </c>
      <c r="C28" s="59">
        <v>-2.2452865505211098E-2</v>
      </c>
      <c r="D28" s="59">
        <v>-2.2441708247456574E-2</v>
      </c>
      <c r="E28" s="59">
        <v>0.21372768489657093</v>
      </c>
      <c r="F28" s="59">
        <v>-2.100860244214391E-2</v>
      </c>
      <c r="G28" s="59">
        <v>-4.4767840158294957E-2</v>
      </c>
      <c r="H28" s="18">
        <f t="shared" si="13"/>
        <v>1.0821524156390315E-4</v>
      </c>
      <c r="I28" s="18">
        <f t="shared" si="12"/>
        <v>2.11166584814002E-3</v>
      </c>
      <c r="J28" s="18">
        <f t="shared" si="12"/>
        <v>2.1106405566944193E-3</v>
      </c>
      <c r="K28" s="18">
        <f t="shared" si="12"/>
        <v>0</v>
      </c>
      <c r="L28" s="18">
        <f t="shared" si="12"/>
        <v>1.9810156913528192E-3</v>
      </c>
      <c r="M28" s="18">
        <f t="shared" si="12"/>
        <v>4.6604979998785094E-3</v>
      </c>
    </row>
    <row r="29" spans="1:13" ht="18" x14ac:dyDescent="0.35">
      <c r="A29" s="2">
        <v>42734</v>
      </c>
      <c r="B29" s="59">
        <v>4.1212498597509965E-2</v>
      </c>
      <c r="C29" s="59">
        <v>1.66249341458619E-2</v>
      </c>
      <c r="D29" s="59">
        <v>1.6531582465107036E-2</v>
      </c>
      <c r="E29" s="59">
        <v>0.1628478324663199</v>
      </c>
      <c r="F29" s="59">
        <v>-1.0933839550984894E-2</v>
      </c>
      <c r="G29" s="59">
        <v>2.2187854471761338E-2</v>
      </c>
      <c r="H29" s="18">
        <f t="shared" si="13"/>
        <v>0</v>
      </c>
      <c r="I29" s="18">
        <f t="shared" si="12"/>
        <v>4.7266530498735643E-5</v>
      </c>
      <c r="J29" s="18">
        <f t="shared" si="12"/>
        <v>4.8558842940603737E-5</v>
      </c>
      <c r="K29" s="18">
        <f t="shared" si="12"/>
        <v>0</v>
      </c>
      <c r="L29" s="18">
        <f t="shared" si="12"/>
        <v>1.1856893062229714E-3</v>
      </c>
      <c r="M29" s="18">
        <f t="shared" si="12"/>
        <v>1.7217258872767169E-6</v>
      </c>
    </row>
    <row r="30" spans="1:13" ht="18" x14ac:dyDescent="0.35">
      <c r="A30" s="2">
        <v>42766</v>
      </c>
      <c r="B30" s="59">
        <v>1.2199261987146848E-2</v>
      </c>
      <c r="C30" s="59">
        <v>2.6636501798213644E-2</v>
      </c>
      <c r="D30" s="59">
        <v>2.6415352488495553E-2</v>
      </c>
      <c r="E30" s="59">
        <v>-2.404173036499133E-2</v>
      </c>
      <c r="F30" s="59">
        <v>1.157038054572565E-2</v>
      </c>
      <c r="G30" s="59">
        <v>2.7045713116884095E-2</v>
      </c>
      <c r="H30" s="18">
        <f t="shared" si="13"/>
        <v>1.277066796351442E-4</v>
      </c>
      <c r="I30" s="18">
        <f t="shared" si="12"/>
        <v>0</v>
      </c>
      <c r="J30" s="18">
        <f t="shared" si="12"/>
        <v>0</v>
      </c>
      <c r="K30" s="18">
        <f t="shared" si="12"/>
        <v>2.2602161260975389E-3</v>
      </c>
      <c r="L30" s="18">
        <f t="shared" si="12"/>
        <v>1.4231582032380103E-4</v>
      </c>
      <c r="M30" s="18">
        <f t="shared" si="12"/>
        <v>0</v>
      </c>
    </row>
    <row r="31" spans="1:13" ht="18" x14ac:dyDescent="0.35">
      <c r="A31" s="2">
        <v>42794</v>
      </c>
      <c r="B31" s="59">
        <v>2.3479002150828265E-2</v>
      </c>
      <c r="C31" s="59">
        <v>1.9443219828235526E-2</v>
      </c>
      <c r="D31" s="59">
        <v>1.9346583546783064E-2</v>
      </c>
      <c r="E31" s="59">
        <v>-5.598225780278126E-3</v>
      </c>
      <c r="F31" s="59">
        <v>3.565603845509433E-3</v>
      </c>
      <c r="G31" s="59">
        <v>1.1738412480239343E-2</v>
      </c>
      <c r="H31" s="18">
        <f t="shared" si="13"/>
        <v>4.4090966983891941E-10</v>
      </c>
      <c r="I31" s="18">
        <f t="shared" si="12"/>
        <v>1.6457465362021391E-5</v>
      </c>
      <c r="J31" s="18">
        <f t="shared" si="12"/>
        <v>1.7250868233853156E-5</v>
      </c>
      <c r="K31" s="18">
        <f t="shared" si="12"/>
        <v>8.4670674356004255E-4</v>
      </c>
      <c r="L31" s="18">
        <f t="shared" si="12"/>
        <v>3.973801500441683E-4</v>
      </c>
      <c r="M31" s="18">
        <f t="shared" si="12"/>
        <v>1.3833494098498963E-4</v>
      </c>
    </row>
    <row r="32" spans="1:13" ht="18" x14ac:dyDescent="0.35">
      <c r="A32" s="2">
        <v>42825</v>
      </c>
      <c r="B32" s="59">
        <v>1.2071876389556297E-2</v>
      </c>
      <c r="C32" s="59">
        <v>1.6079931710093212E-2</v>
      </c>
      <c r="D32" s="59">
        <v>1.6280607186346389E-2</v>
      </c>
      <c r="E32" s="59">
        <v>2.5968683543345895E-2</v>
      </c>
      <c r="F32" s="59">
        <v>-7.0058238075222613E-4</v>
      </c>
      <c r="G32" s="59">
        <v>-9.5477759335317134E-3</v>
      </c>
      <c r="H32" s="18">
        <f t="shared" si="13"/>
        <v>1.3060200925558082E-4</v>
      </c>
      <c r="I32" s="18">
        <f t="shared" si="12"/>
        <v>5.5057413426880246E-5</v>
      </c>
      <c r="J32" s="18">
        <f t="shared" si="12"/>
        <v>5.2119632597833404E-5</v>
      </c>
      <c r="K32" s="18">
        <f t="shared" si="12"/>
        <v>0</v>
      </c>
      <c r="L32" s="18">
        <f t="shared" si="12"/>
        <v>5.856681875675751E-4</v>
      </c>
      <c r="M32" s="18">
        <f t="shared" si="12"/>
        <v>1.0921554941529178E-3</v>
      </c>
    </row>
    <row r="33" spans="1:13" ht="18" x14ac:dyDescent="0.35">
      <c r="A33" s="2">
        <v>42853</v>
      </c>
      <c r="B33" s="59">
        <v>-2.1164449182333586E-3</v>
      </c>
      <c r="C33" s="59">
        <v>1.0835100177397319E-2</v>
      </c>
      <c r="D33" s="59">
        <v>1.0894473546905824E-2</v>
      </c>
      <c r="E33" s="59">
        <v>-7.3837755873566058E-2</v>
      </c>
      <c r="F33" s="59">
        <v>1.3826018046467258E-2</v>
      </c>
      <c r="G33" s="59">
        <v>2.8874941107462429E-2</v>
      </c>
      <c r="H33" s="18">
        <f t="shared" si="13"/>
        <v>6.5620225024888373E-4</v>
      </c>
      <c r="I33" s="18">
        <f t="shared" si="12"/>
        <v>1.603996875165614E-4</v>
      </c>
      <c r="J33" s="18">
        <f t="shared" si="12"/>
        <v>1.5889929715965704E-4</v>
      </c>
      <c r="K33" s="18">
        <f t="shared" si="12"/>
        <v>9.4746387185019425E-3</v>
      </c>
      <c r="L33" s="18">
        <f t="shared" si="12"/>
        <v>9.3585926837277166E-5</v>
      </c>
      <c r="M33" s="18">
        <f t="shared" si="12"/>
        <v>0</v>
      </c>
    </row>
    <row r="34" spans="1:13" ht="18" x14ac:dyDescent="0.35">
      <c r="A34" s="2">
        <v>42886</v>
      </c>
      <c r="B34" s="59">
        <v>1.3758462677131475E-2</v>
      </c>
      <c r="C34" s="59">
        <v>4.4935025215635985E-2</v>
      </c>
      <c r="D34" s="59">
        <v>4.4839948587975693E-2</v>
      </c>
      <c r="E34" s="59">
        <v>2.7414099760488249E-3</v>
      </c>
      <c r="F34" s="59">
        <v>5.5082402101070405E-3</v>
      </c>
      <c r="G34" s="59">
        <v>-1.2701859801291904E-2</v>
      </c>
      <c r="H34" s="18">
        <f t="shared" si="13"/>
        <v>9.4897549412840468E-5</v>
      </c>
      <c r="I34" s="18">
        <f t="shared" si="13"/>
        <v>0</v>
      </c>
      <c r="J34" s="18">
        <f t="shared" si="13"/>
        <v>0</v>
      </c>
      <c r="K34" s="18">
        <f t="shared" si="13"/>
        <v>4.3091905978248521E-4</v>
      </c>
      <c r="L34" s="18">
        <f t="shared" si="13"/>
        <v>3.2370342033720916E-4</v>
      </c>
      <c r="M34" s="18">
        <f t="shared" si="13"/>
        <v>1.3105746530723947E-3</v>
      </c>
    </row>
    <row r="35" spans="1:13" ht="18" x14ac:dyDescent="0.35">
      <c r="A35" s="2">
        <v>42916</v>
      </c>
      <c r="B35" s="59">
        <v>1.6196913994220383E-2</v>
      </c>
      <c r="C35" s="59">
        <v>1.1630174635241448E-2</v>
      </c>
      <c r="D35" s="59">
        <v>1.1717593265993415E-2</v>
      </c>
      <c r="E35" s="59">
        <v>-5.1095737963693537E-2</v>
      </c>
      <c r="F35" s="59">
        <v>1.3051744237668302E-2</v>
      </c>
      <c r="G35" s="59">
        <v>2.2608429109110824E-2</v>
      </c>
      <c r="H35" s="18">
        <f t="shared" si="13"/>
        <v>5.3335065207814073E-5</v>
      </c>
      <c r="I35" s="18">
        <f t="shared" si="13"/>
        <v>1.408927541898655E-4</v>
      </c>
      <c r="J35" s="18">
        <f t="shared" si="13"/>
        <v>1.3882510844556373E-4</v>
      </c>
      <c r="K35" s="18">
        <f t="shared" si="13"/>
        <v>5.5645241223480288E-3</v>
      </c>
      <c r="L35" s="18">
        <f t="shared" si="13"/>
        <v>1.0916604847509753E-4</v>
      </c>
      <c r="M35" s="18">
        <f t="shared" si="13"/>
        <v>7.9489865348091925E-7</v>
      </c>
    </row>
    <row r="36" spans="1:13" ht="18" x14ac:dyDescent="0.35">
      <c r="A36" s="2">
        <v>42947</v>
      </c>
      <c r="B36" s="59">
        <v>8.5799554583945864E-3</v>
      </c>
      <c r="C36" s="59">
        <v>6.3072023951282761E-3</v>
      </c>
      <c r="D36" s="59">
        <v>6.2388095319101111E-3</v>
      </c>
      <c r="E36" s="59">
        <v>6.0359451257534551E-2</v>
      </c>
      <c r="F36" s="59">
        <v>1.4797747897477053E-3</v>
      </c>
      <c r="G36" s="59">
        <v>-4.9333876118918592E-3</v>
      </c>
      <c r="H36" s="18">
        <f t="shared" si="13"/>
        <v>2.2260772912348949E-4</v>
      </c>
      <c r="I36" s="18">
        <f t="shared" si="13"/>
        <v>2.955922894820829E-4</v>
      </c>
      <c r="J36" s="18">
        <f t="shared" si="13"/>
        <v>2.9794869637567726E-4</v>
      </c>
      <c r="K36" s="18">
        <f t="shared" si="13"/>
        <v>0</v>
      </c>
      <c r="L36" s="18">
        <f t="shared" si="13"/>
        <v>4.8489031831023074E-4</v>
      </c>
      <c r="M36" s="18">
        <f t="shared" si="13"/>
        <v>8.0845753108808557E-4</v>
      </c>
    </row>
    <row r="37" spans="1:13" ht="18" x14ac:dyDescent="0.35">
      <c r="A37" s="2">
        <v>42978</v>
      </c>
      <c r="B37" s="59">
        <v>-2.1827898254299523E-3</v>
      </c>
      <c r="C37" s="59">
        <v>1.0599104655514429E-2</v>
      </c>
      <c r="D37" s="59">
        <v>1.0585435175303944E-2</v>
      </c>
      <c r="E37" s="59">
        <v>-4.653962561428486E-2</v>
      </c>
      <c r="F37" s="59">
        <v>7.0085310262408343E-3</v>
      </c>
      <c r="G37" s="59">
        <v>8.8035140343815758E-3</v>
      </c>
      <c r="H37" s="18">
        <f t="shared" si="13"/>
        <v>6.596056932172082E-4</v>
      </c>
      <c r="I37" s="18">
        <f t="shared" si="13"/>
        <v>1.6643310068936948E-4</v>
      </c>
      <c r="J37" s="18">
        <f t="shared" si="13"/>
        <v>1.6678598461127668E-4</v>
      </c>
      <c r="K37" s="18">
        <f t="shared" si="13"/>
        <v>4.9055491561891887E-3</v>
      </c>
      <c r="L37" s="18">
        <f t="shared" si="13"/>
        <v>2.719685489124612E-4</v>
      </c>
      <c r="M37" s="18">
        <f t="shared" si="13"/>
        <v>2.1598669973761932E-4</v>
      </c>
    </row>
    <row r="38" spans="1:13" ht="18" x14ac:dyDescent="0.35">
      <c r="A38" s="2">
        <v>43007</v>
      </c>
      <c r="B38" s="59">
        <v>1.7244050422801561E-2</v>
      </c>
      <c r="C38" s="59">
        <v>1.8057669536275214E-2</v>
      </c>
      <c r="D38" s="59">
        <v>1.8012705219700824E-2</v>
      </c>
      <c r="E38" s="59">
        <v>-3.2177051761464125E-3</v>
      </c>
      <c r="F38" s="59">
        <v>3.4629635252564155E-3</v>
      </c>
      <c r="G38" s="59">
        <v>9.7730998320119025E-3</v>
      </c>
      <c r="H38" s="18">
        <f t="shared" si="13"/>
        <v>3.9136905112449324E-5</v>
      </c>
      <c r="I38" s="18">
        <f t="shared" si="13"/>
        <v>2.961896087638685E-5</v>
      </c>
      <c r="J38" s="18">
        <f t="shared" si="13"/>
        <v>3.0110404005898585E-5</v>
      </c>
      <c r="K38" s="18">
        <f t="shared" si="13"/>
        <v>7.1383576987948071E-4</v>
      </c>
      <c r="L38" s="18">
        <f t="shared" si="13"/>
        <v>4.0148283069020487E-4</v>
      </c>
      <c r="M38" s="18">
        <f t="shared" si="13"/>
        <v>1.8842778822191167E-4</v>
      </c>
    </row>
    <row r="39" spans="1:13" ht="18" x14ac:dyDescent="0.35">
      <c r="A39" s="2">
        <v>43039</v>
      </c>
      <c r="B39" s="59">
        <v>2.7865664120484003E-2</v>
      </c>
      <c r="C39" s="59">
        <v>1.7201278511799156E-2</v>
      </c>
      <c r="D39" s="59">
        <v>1.731300861105637E-2</v>
      </c>
      <c r="E39" s="59">
        <v>7.1961035422343264E-2</v>
      </c>
      <c r="F39" s="59">
        <v>1.899915823169278E-3</v>
      </c>
      <c r="G39" s="59">
        <v>-6.0903201417549513E-3</v>
      </c>
      <c r="H39" s="18">
        <f t="shared" si="13"/>
        <v>0</v>
      </c>
      <c r="I39" s="18">
        <f t="shared" si="13"/>
        <v>3.9673892385923062E-5</v>
      </c>
      <c r="J39" s="18">
        <f t="shared" si="13"/>
        <v>3.8278862446862626E-5</v>
      </c>
      <c r="K39" s="18">
        <f t="shared" si="13"/>
        <v>0</v>
      </c>
      <c r="L39" s="18">
        <f t="shared" si="13"/>
        <v>4.6656363644617292E-4</v>
      </c>
      <c r="M39" s="18">
        <f t="shared" si="13"/>
        <v>8.7558704609154881E-4</v>
      </c>
    </row>
    <row r="40" spans="1:13" ht="18" x14ac:dyDescent="0.35">
      <c r="A40" s="2">
        <v>43069</v>
      </c>
      <c r="B40" s="59">
        <v>1.2679341091078671E-2</v>
      </c>
      <c r="C40" s="59">
        <v>1.0334078645513556E-2</v>
      </c>
      <c r="D40" s="59">
        <v>1.025677404762671E-2</v>
      </c>
      <c r="E40" s="59">
        <v>-2.8112994350284999E-3</v>
      </c>
      <c r="F40" s="59">
        <v>1.5650517760486895E-3</v>
      </c>
      <c r="G40" s="59">
        <v>1.1343958512005765E-2</v>
      </c>
      <c r="H40" s="18">
        <f t="shared" si="13"/>
        <v>1.1708665922321853E-4</v>
      </c>
      <c r="I40" s="18">
        <f t="shared" si="13"/>
        <v>1.7334148511252215E-4</v>
      </c>
      <c r="J40" s="18">
        <f t="shared" si="13"/>
        <v>1.7538303362561345E-4</v>
      </c>
      <c r="K40" s="18">
        <f t="shared" si="13"/>
        <v>6.9228447795973097E-4</v>
      </c>
      <c r="L40" s="18">
        <f t="shared" si="13"/>
        <v>4.8114195358742482E-4</v>
      </c>
      <c r="M40" s="18">
        <f t="shared" si="13"/>
        <v>1.4776934465783709E-4</v>
      </c>
    </row>
    <row r="41" spans="1:13" ht="18" x14ac:dyDescent="0.35">
      <c r="A41" s="2">
        <v>43098</v>
      </c>
      <c r="B41" s="59">
        <v>2.6366374032763939E-2</v>
      </c>
      <c r="C41" s="59">
        <v>5.5423655403060677E-3</v>
      </c>
      <c r="D41" s="59">
        <v>5.5545477804785871E-3</v>
      </c>
      <c r="E41" s="59">
        <v>2.1049043909348503E-2</v>
      </c>
      <c r="F41" s="59">
        <v>4.1076949908109639E-3</v>
      </c>
      <c r="G41" s="59">
        <v>9.6416201243071254E-3</v>
      </c>
      <c r="H41" s="18">
        <f t="shared" si="13"/>
        <v>0</v>
      </c>
      <c r="I41" s="18">
        <f t="shared" si="13"/>
        <v>3.22476635387987E-4</v>
      </c>
      <c r="J41" s="18">
        <f t="shared" si="13"/>
        <v>3.2203925536312597E-4</v>
      </c>
      <c r="K41" s="18">
        <f t="shared" si="13"/>
        <v>6.0071857583016708E-6</v>
      </c>
      <c r="L41" s="18">
        <f t="shared" si="13"/>
        <v>3.7606149356941821E-4</v>
      </c>
      <c r="M41" s="18">
        <f t="shared" si="13"/>
        <v>1.9205469277900925E-4</v>
      </c>
    </row>
    <row r="42" spans="1:13" ht="18" x14ac:dyDescent="0.35">
      <c r="A42" s="2">
        <v>43131</v>
      </c>
      <c r="B42" s="59">
        <v>4.5290403994364757E-2</v>
      </c>
      <c r="C42" s="59">
        <v>4.8460328911913361E-2</v>
      </c>
      <c r="D42" s="59">
        <v>4.8309271074178886E-2</v>
      </c>
      <c r="E42" s="59">
        <v>7.5104781725385497E-2</v>
      </c>
      <c r="F42" s="59">
        <v>-2.3872009854905428E-3</v>
      </c>
      <c r="G42" s="59">
        <v>-7.5279809923204958E-3</v>
      </c>
      <c r="H42" s="18">
        <f t="shared" si="13"/>
        <v>0</v>
      </c>
      <c r="I42" s="18">
        <f t="shared" si="13"/>
        <v>0</v>
      </c>
      <c r="J42" s="18">
        <f t="shared" si="13"/>
        <v>0</v>
      </c>
      <c r="K42" s="18">
        <f t="shared" si="13"/>
        <v>0</v>
      </c>
      <c r="L42" s="18">
        <f t="shared" si="13"/>
        <v>6.7014717486318248E-4</v>
      </c>
      <c r="M42" s="18">
        <f t="shared" si="13"/>
        <v>9.6273560445980203E-4</v>
      </c>
    </row>
    <row r="43" spans="1:13" ht="18" x14ac:dyDescent="0.35">
      <c r="A43" s="2">
        <v>43159</v>
      </c>
      <c r="B43" s="59">
        <v>-3.1242142177585641E-2</v>
      </c>
      <c r="C43" s="59">
        <v>-3.7155503597122302E-2</v>
      </c>
      <c r="D43" s="59">
        <v>-3.7099725719424458E-2</v>
      </c>
      <c r="E43" s="59">
        <v>0.10615523890818064</v>
      </c>
      <c r="F43" s="59">
        <v>-1.7245749636891499E-2</v>
      </c>
      <c r="G43" s="59">
        <v>-5.2868836144315236E-2</v>
      </c>
      <c r="H43" s="18">
        <f t="shared" si="13"/>
        <v>2.9967021301910007E-3</v>
      </c>
      <c r="I43" s="18">
        <f t="shared" si="13"/>
        <v>3.6790901166205165E-3</v>
      </c>
      <c r="J43" s="18">
        <f t="shared" si="13"/>
        <v>3.6723267572694742E-3</v>
      </c>
      <c r="K43" s="18">
        <f t="shared" si="13"/>
        <v>0</v>
      </c>
      <c r="L43" s="18">
        <f t="shared" si="13"/>
        <v>1.6602161134722435E-3</v>
      </c>
      <c r="M43" s="18">
        <f t="shared" si="13"/>
        <v>5.8321991340372688E-3</v>
      </c>
    </row>
    <row r="44" spans="1:13" ht="18" x14ac:dyDescent="0.35">
      <c r="A44" s="2">
        <v>43189</v>
      </c>
      <c r="B44" s="59">
        <v>2.4902994496129854E-3</v>
      </c>
      <c r="C44" s="59">
        <v>-1.1658812300966158E-2</v>
      </c>
      <c r="D44" s="59">
        <v>-1.1562314353122103E-2</v>
      </c>
      <c r="E44" s="59">
        <v>-5.7899502068867155E-3</v>
      </c>
      <c r="F44" s="59">
        <v>-4.7781985546419608E-3</v>
      </c>
      <c r="G44" s="59">
        <v>6.8646035241346024E-3</v>
      </c>
      <c r="H44" s="18">
        <f t="shared" si="13"/>
        <v>4.4140751721693237E-4</v>
      </c>
      <c r="I44" s="18">
        <f t="shared" si="13"/>
        <v>1.2361420824145693E-3</v>
      </c>
      <c r="J44" s="18">
        <f t="shared" si="13"/>
        <v>1.2293658877971525E-3</v>
      </c>
      <c r="K44" s="18">
        <f t="shared" si="13"/>
        <v>8.5790118312190306E-4</v>
      </c>
      <c r="L44" s="18">
        <f t="shared" si="13"/>
        <v>7.9965651349575475E-4</v>
      </c>
      <c r="M44" s="18">
        <f t="shared" si="13"/>
        <v>2.7673641590923492E-4</v>
      </c>
    </row>
    <row r="45" spans="1:13" ht="18" x14ac:dyDescent="0.35">
      <c r="A45" s="2">
        <v>43220</v>
      </c>
      <c r="B45" s="59">
        <v>-1.7096680512819637E-2</v>
      </c>
      <c r="C45" s="59">
        <v>6.5936006118937967E-3</v>
      </c>
      <c r="D45" s="59">
        <v>6.5547411137316007E-3</v>
      </c>
      <c r="E45" s="59">
        <v>9.436220472440849E-3</v>
      </c>
      <c r="F45" s="59">
        <v>5.5783421938290984E-4</v>
      </c>
      <c r="G45" s="59">
        <v>1.0842501694914668E-2</v>
      </c>
      <c r="H45" s="18">
        <f t="shared" si="13"/>
        <v>1.6480904686599497E-3</v>
      </c>
      <c r="I45" s="18">
        <f t="shared" si="13"/>
        <v>2.8582634027015779E-4</v>
      </c>
      <c r="J45" s="18">
        <f t="shared" si="13"/>
        <v>2.871417987226582E-4</v>
      </c>
      <c r="K45" s="18">
        <f t="shared" si="13"/>
        <v>1.977898945997919E-4</v>
      </c>
      <c r="L45" s="18">
        <f t="shared" si="13"/>
        <v>5.2634297070531773E-4</v>
      </c>
      <c r="M45" s="18">
        <f t="shared" si="13"/>
        <v>1.6021226334323805E-4</v>
      </c>
    </row>
    <row r="46" spans="1:13" ht="18" x14ac:dyDescent="0.35">
      <c r="A46" s="2">
        <v>43251</v>
      </c>
      <c r="B46" s="59">
        <v>1.9928037871729701E-2</v>
      </c>
      <c r="C46" s="59">
        <v>6.6551801415288782E-3</v>
      </c>
      <c r="D46" s="59">
        <v>6.5589384318752312E-3</v>
      </c>
      <c r="E46" s="59">
        <v>3.8099749528479908E-2</v>
      </c>
      <c r="F46" s="59">
        <v>-7.6891470982493196E-3</v>
      </c>
      <c r="G46" s="59">
        <v>2.1958016183356095E-2</v>
      </c>
      <c r="H46" s="18">
        <f t="shared" si="13"/>
        <v>1.2758913445797282E-5</v>
      </c>
      <c r="I46" s="18">
        <f t="shared" si="13"/>
        <v>2.8374795606434303E-4</v>
      </c>
      <c r="J46" s="18">
        <f t="shared" si="13"/>
        <v>2.8699956705499407E-4</v>
      </c>
      <c r="K46" s="18">
        <f t="shared" si="13"/>
        <v>0</v>
      </c>
      <c r="L46" s="18">
        <f t="shared" si="13"/>
        <v>9.7276289671623388E-4</v>
      </c>
      <c r="M46" s="18">
        <f t="shared" si="13"/>
        <v>2.3777140907917058E-6</v>
      </c>
    </row>
    <row r="47" spans="1:13" ht="18" x14ac:dyDescent="0.35">
      <c r="A47" s="2">
        <v>43280</v>
      </c>
      <c r="B47" s="59">
        <v>2.2670780917191699E-2</v>
      </c>
      <c r="C47" s="59">
        <v>-2.1363402330665648E-2</v>
      </c>
      <c r="D47" s="59">
        <v>-2.1215148324207178E-2</v>
      </c>
      <c r="E47" s="59">
        <v>-2.2114008766382493E-2</v>
      </c>
      <c r="F47" s="59">
        <v>1.1626138669614992E-3</v>
      </c>
      <c r="G47" s="59">
        <v>2.5790930993283039E-2</v>
      </c>
      <c r="H47" s="18">
        <f t="shared" si="13"/>
        <v>6.8760428729343993E-7</v>
      </c>
      <c r="I47" s="18">
        <f t="shared" si="13"/>
        <v>2.0127248686831758E-3</v>
      </c>
      <c r="J47" s="18">
        <f t="shared" si="13"/>
        <v>1.9994444896558479E-3</v>
      </c>
      <c r="K47" s="18">
        <f t="shared" si="13"/>
        <v>2.0806377957396194E-3</v>
      </c>
      <c r="L47" s="18">
        <f t="shared" si="13"/>
        <v>4.9895881925646072E-4</v>
      </c>
      <c r="M47" s="18">
        <f t="shared" si="13"/>
        <v>0</v>
      </c>
    </row>
    <row r="48" spans="1:13" ht="18" x14ac:dyDescent="0.35">
      <c r="A48" s="2">
        <v>43312</v>
      </c>
      <c r="B48" s="59">
        <v>1.2717833043005593E-2</v>
      </c>
      <c r="C48" s="59">
        <v>-1.5943986013986021E-2</v>
      </c>
      <c r="D48" s="59">
        <v>-1.6116083916083924E-2</v>
      </c>
      <c r="E48" s="59">
        <v>-8.055035971222901E-3</v>
      </c>
      <c r="F48" s="59">
        <v>6.5594834696110745E-3</v>
      </c>
      <c r="G48" s="59">
        <v>1.6301113377244325E-2</v>
      </c>
      <c r="H48" s="18">
        <f t="shared" si="13"/>
        <v>1.1625512428850202E-4</v>
      </c>
      <c r="I48" s="18">
        <f t="shared" si="13"/>
        <v>1.5558280326715248E-3</v>
      </c>
      <c r="J48" s="18">
        <f t="shared" si="13"/>
        <v>1.5694341048462037E-3</v>
      </c>
      <c r="K48" s="18">
        <f t="shared" si="13"/>
        <v>9.9572029514517139E-4</v>
      </c>
      <c r="L48" s="18">
        <f t="shared" si="13"/>
        <v>2.8698110031638048E-4</v>
      </c>
      <c r="M48" s="18">
        <f t="shared" si="13"/>
        <v>5.1823968607290608E-5</v>
      </c>
    </row>
    <row r="49" spans="1:13" ht="18" x14ac:dyDescent="0.35">
      <c r="A49" s="2">
        <v>43343</v>
      </c>
      <c r="B49" s="59">
        <v>2.1460485302569322E-2</v>
      </c>
      <c r="C49" s="59">
        <v>-5.9675164752773999E-3</v>
      </c>
      <c r="D49" s="59">
        <v>-5.957931065820073E-3</v>
      </c>
      <c r="E49" s="59">
        <v>2.8502017328103446E-5</v>
      </c>
      <c r="F49" s="59">
        <v>6.4836119979054139E-3</v>
      </c>
      <c r="G49" s="59">
        <v>1.3213226837170371E-2</v>
      </c>
      <c r="H49" s="18">
        <f t="shared" si="13"/>
        <v>4.1596202010357514E-6</v>
      </c>
      <c r="I49" s="18">
        <f t="shared" si="13"/>
        <v>8.6833452722074505E-4</v>
      </c>
      <c r="J49" s="18">
        <f t="shared" si="13"/>
        <v>8.6776970267860726E-4</v>
      </c>
      <c r="K49" s="18">
        <f t="shared" si="13"/>
        <v>5.5091121755057094E-4</v>
      </c>
      <c r="L49" s="18">
        <f t="shared" si="13"/>
        <v>2.8955746063782857E-4</v>
      </c>
      <c r="M49" s="18">
        <f t="shared" si="13"/>
        <v>1.0581770210351189E-4</v>
      </c>
    </row>
    <row r="50" spans="1:13" ht="18" x14ac:dyDescent="0.35">
      <c r="A50" s="2">
        <v>43371</v>
      </c>
      <c r="B50" s="59">
        <v>1.4283860522096925E-2</v>
      </c>
      <c r="C50" s="59">
        <v>-3.1860775008645667E-3</v>
      </c>
      <c r="D50" s="59">
        <v>-3.1854363744935306E-3</v>
      </c>
      <c r="E50" s="59">
        <v>3.9991414201417649E-2</v>
      </c>
      <c r="F50" s="59">
        <v>-3.2318034267610684E-3</v>
      </c>
      <c r="G50" s="59">
        <v>-5.8463042097383414E-3</v>
      </c>
      <c r="H50" s="18">
        <f t="shared" si="13"/>
        <v>8.4937226876163557E-5</v>
      </c>
      <c r="I50" s="18">
        <f t="shared" si="13"/>
        <v>7.1214673238215013E-4</v>
      </c>
      <c r="J50" s="18">
        <f t="shared" si="13"/>
        <v>7.1211251449714236E-4</v>
      </c>
      <c r="K50" s="18">
        <f t="shared" si="13"/>
        <v>0</v>
      </c>
      <c r="L50" s="18">
        <f t="shared" si="13"/>
        <v>7.1458931444699488E-4</v>
      </c>
      <c r="M50" s="18">
        <f t="shared" si="13"/>
        <v>8.6120557077050625E-4</v>
      </c>
    </row>
    <row r="51" spans="1:13" ht="18" x14ac:dyDescent="0.35">
      <c r="A51" s="2">
        <v>43404</v>
      </c>
      <c r="B51" s="59">
        <v>-4.6754408920375641E-2</v>
      </c>
      <c r="C51" s="59">
        <v>-5.0317545795630081E-2</v>
      </c>
      <c r="D51" s="59">
        <v>-4.9963407636283368E-2</v>
      </c>
      <c r="E51" s="59">
        <v>4.9048327705931323E-2</v>
      </c>
      <c r="F51" s="59">
        <v>-8.0948277797958743E-3</v>
      </c>
      <c r="G51" s="59">
        <v>-3.7030481474632108E-2</v>
      </c>
      <c r="H51" s="18">
        <f t="shared" si="13"/>
        <v>4.9356819727513568E-3</v>
      </c>
      <c r="I51" s="18">
        <f t="shared" si="13"/>
        <v>5.4490300672899433E-3</v>
      </c>
      <c r="J51" s="18">
        <f t="shared" si="13"/>
        <v>5.3968722615347371E-3</v>
      </c>
      <c r="K51" s="18">
        <f t="shared" si="13"/>
        <v>0</v>
      </c>
      <c r="L51" s="18">
        <f t="shared" si="13"/>
        <v>9.9823314243496102E-4</v>
      </c>
      <c r="M51" s="18">
        <f t="shared" si="13"/>
        <v>3.6639391875507811E-3</v>
      </c>
    </row>
    <row r="52" spans="1:13" ht="18" x14ac:dyDescent="0.35">
      <c r="A52" s="2">
        <v>43434</v>
      </c>
      <c r="B52" s="59">
        <v>-2.311175032095996E-2</v>
      </c>
      <c r="C52" s="59">
        <v>-2.4771692233434232E-2</v>
      </c>
      <c r="D52" s="59">
        <v>-2.4968688779280952E-2</v>
      </c>
      <c r="E52" s="59">
        <v>-1.1236614275414584E-2</v>
      </c>
      <c r="F52" s="59">
        <v>-5.487282913805719E-3</v>
      </c>
      <c r="G52" s="59">
        <v>2.0315232666779141E-2</v>
      </c>
      <c r="H52" s="18">
        <f t="shared" si="13"/>
        <v>2.1726552679835111E-3</v>
      </c>
      <c r="I52" s="18">
        <f t="shared" si="13"/>
        <v>2.3301562710793949E-3</v>
      </c>
      <c r="J52" s="18">
        <f t="shared" si="13"/>
        <v>2.3492137919827955E-3</v>
      </c>
      <c r="K52" s="18">
        <f t="shared" si="13"/>
        <v>1.2066323713189363E-3</v>
      </c>
      <c r="L52" s="18">
        <f t="shared" si="13"/>
        <v>8.4026257072501297E-4</v>
      </c>
      <c r="M52" s="18">
        <f t="shared" si="13"/>
        <v>1.01427429667507E-5</v>
      </c>
    </row>
    <row r="53" spans="1:13" ht="18" x14ac:dyDescent="0.35">
      <c r="A53" s="2">
        <v>43465</v>
      </c>
      <c r="B53" s="59">
        <v>-5.3332589110181849E-2</v>
      </c>
      <c r="C53" s="59">
        <v>-4.8228644620873846E-2</v>
      </c>
      <c r="D53" s="59">
        <v>-4.8228644620873846E-2</v>
      </c>
      <c r="E53" s="59">
        <v>-9.1012491768400788E-2</v>
      </c>
      <c r="F53" s="59">
        <v>8.777949998828383E-3</v>
      </c>
      <c r="G53" s="59">
        <v>-1.8912625191269194E-2</v>
      </c>
      <c r="H53" s="18">
        <f t="shared" si="13"/>
        <v>5.9032467493740333E-3</v>
      </c>
      <c r="I53" s="18">
        <f t="shared" si="13"/>
        <v>5.1449984591476145E-3</v>
      </c>
      <c r="J53" s="18">
        <f t="shared" si="13"/>
        <v>5.1449984591476145E-3</v>
      </c>
      <c r="K53" s="18">
        <f t="shared" si="13"/>
        <v>1.3113110771008057E-2</v>
      </c>
      <c r="L53" s="18">
        <f t="shared" si="13"/>
        <v>2.1673875623699722E-4</v>
      </c>
      <c r="M53" s="18">
        <f t="shared" si="13"/>
        <v>1.7988307756150819E-3</v>
      </c>
    </row>
  </sheetData>
  <mergeCells count="4">
    <mergeCell ref="B1:G1"/>
    <mergeCell ref="I1:N1"/>
    <mergeCell ref="H15:M15"/>
    <mergeCell ref="H16:M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53f3b1a9-51f1-41b1-ab2b-6b3ab766cedb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c9034-7580-41c9-a812-2b62a8df4258" xsi:nil="true"/>
    <Password xmlns="208516fb-bec9-4b51-af80-c22c81e4c800" xsi:nil="true"/>
    <ModuleName xmlns="208516fb-bec9-4b51-af80-c22c81e4c800" xsi:nil="true"/>
    <ConceptCode xmlns="208516fb-bec9-4b51-af80-c22c81e4c800" xsi:nil="true"/>
    <Sequence xmlns="208516fb-bec9-4b51-af80-c22c81e4c800" xsi:nil="true"/>
    <lcf76f155ced4ddcb4097134ff3c332f xmlns="208516fb-bec9-4b51-af80-c22c81e4c800">
      <Terms xmlns="http://schemas.microsoft.com/office/infopath/2007/PartnerControls"/>
    </lcf76f155ced4ddcb4097134ff3c332f>
    <Comment xmlns="208516fb-bec9-4b51-af80-c22c81e4c800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167A1D472FC0499AC7E3EDDEA0BE45" ma:contentTypeVersion="24" ma:contentTypeDescription="Create a new document." ma:contentTypeScope="" ma:versionID="c4f95ee37b027e73b27444f8f87dd4bb">
  <xsd:schema xmlns:xsd="http://www.w3.org/2001/XMLSchema" xmlns:xs="http://www.w3.org/2001/XMLSchema" xmlns:p="http://schemas.microsoft.com/office/2006/metadata/properties" xmlns:ns2="d9dc9034-7580-41c9-a812-2b62a8df4258" xmlns:ns3="208516fb-bec9-4b51-af80-c22c81e4c800" xmlns:ns4="c9357dfc-5c33-4d4f-b1ba-9a3a96b5474b" targetNamespace="http://schemas.microsoft.com/office/2006/metadata/properties" ma:root="true" ma:fieldsID="3d50b2f024fa7908f10f6affb74441f5" ns2:_="" ns3:_="" ns4:_="">
    <xsd:import namespace="d9dc9034-7580-41c9-a812-2b62a8df4258"/>
    <xsd:import namespace="208516fb-bec9-4b51-af80-c22c81e4c800"/>
    <xsd:import namespace="c9357dfc-5c33-4d4f-b1ba-9a3a96b5474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Sequence" minOccurs="0"/>
                <xsd:element ref="ns3:ConceptCode" minOccurs="0"/>
                <xsd:element ref="ns3:ModuleNam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Password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9034-7580-41c9-a812-2b62a8df425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ce49362-bf96-4dc6-805a-c45b96e59ff6}" ma:internalName="TaxCatchAll" ma:showField="CatchAllData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ce49362-bf96-4dc6-805a-c45b96e59ff6}" ma:internalName="TaxCatchAllLabel" ma:readOnly="true" ma:showField="CatchAllDataLabel" ma:web="c9357dfc-5c33-4d4f-b1ba-9a3a96b54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516fb-bec9-4b51-af80-c22c81e4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Sequence" ma:index="17" nillable="true" ma:displayName="Concept No" ma:description="Logical order of display" ma:format="Dropdown" ma:internalName="Sequence">
      <xsd:simpleType>
        <xsd:restriction base="dms:Text">
          <xsd:maxLength value="255"/>
        </xsd:restriction>
      </xsd:simpleType>
    </xsd:element>
    <xsd:element name="ConceptCode" ma:index="18" nillable="true" ma:displayName="Concept Code" ma:format="Dropdown" ma:indexed="true" ma:internalName="ConceptCode">
      <xsd:simpleType>
        <xsd:restriction base="dms:Text">
          <xsd:maxLength value="255"/>
        </xsd:restriction>
      </xsd:simpleType>
    </xsd:element>
    <xsd:element name="ModuleName" ma:index="19" nillable="true" ma:displayName="Module Name" ma:format="Dropdown" ma:internalName="ModuleName">
      <xsd:simpleType>
        <xsd:restriction base="dms:Text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assword" ma:index="24" nillable="true" ma:displayName="Password" ma:format="Dropdown" ma:internalName="Password">
      <xsd:simpleType>
        <xsd:restriction base="dms:Text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53f3b1a9-51f1-41b1-ab2b-6b3ab766ce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3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57dfc-5c33-4d4f-b1ba-9a3a96b54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9A362-D006-4397-B254-E353962317A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381D367-C426-4D08-96F1-CB74DE3AA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7AB8E4-5694-48B9-8985-B732F8E0EC87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208516fb-bec9-4b51-af80-c22c81e4c800"/>
    <ds:schemaRef ds:uri="http://schemas.microsoft.com/office/2006/documentManagement/types"/>
    <ds:schemaRef ds:uri="http://schemas.microsoft.com/office/2006/metadata/properties"/>
    <ds:schemaRef ds:uri="c9357dfc-5c33-4d4f-b1ba-9a3a96b5474b"/>
    <ds:schemaRef ds:uri="d9dc9034-7580-41c9-a812-2b62a8df4258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2367E58-6366-4233-A792-BBD690B4D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dc9034-7580-41c9-a812-2b62a8df4258"/>
    <ds:schemaRef ds:uri="208516fb-bec9-4b51-af80-c22c81e4c800"/>
    <ds:schemaRef ds:uri="c9357dfc-5c33-4d4f-b1ba-9a3a96b5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SAA with CME</vt:lpstr>
      <vt:lpstr>Asset Allocation Changes</vt:lpstr>
      <vt:lpstr>Index Returns</vt:lpstr>
      <vt:lpstr>Yearly Average Index Returns</vt:lpstr>
      <vt:lpstr>SAAPortfolioPerformance</vt:lpstr>
      <vt:lpstr>Asset Performance Analysis</vt:lpstr>
      <vt:lpstr>Index Performance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Cara Marshall</dc:creator>
  <cp:keywords/>
  <dc:description/>
  <cp:lastModifiedBy>Labao, Dianne</cp:lastModifiedBy>
  <cp:revision/>
  <dcterms:created xsi:type="dcterms:W3CDTF">2023-12-16T15:41:22Z</dcterms:created>
  <dcterms:modified xsi:type="dcterms:W3CDTF">2024-03-15T15:20:12Z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0x010100A8167A1D472FC0499AC7E3EDDEA0BE45</vt:lpwstr>
  </property>
  <property fmtid="{D5CDD505-2E9C-101B-9397-08002B2CF9AE}" pid="3" name="MediaServiceImageTags">
    <vt:lpwstr/>
  </property>
</Properties>
</file>