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k\MIACOR201901DATA3\01-Excel\Homework\"/>
    </mc:Choice>
  </mc:AlternateContent>
  <xr:revisionPtr revIDLastSave="0" documentId="13_ncr:1_{1458F645-F9D7-4976-BEA4-DE337854758B}" xr6:coauthVersionLast="40" xr6:coauthVersionMax="40" xr10:uidLastSave="{00000000-0000-0000-0000-000000000000}"/>
  <bookViews>
    <workbookView xWindow="0" yWindow="0" windowWidth="14376" windowHeight="12780" activeTab="3" xr2:uid="{00000000-000D-0000-FFFF-FFFF00000000}"/>
  </bookViews>
  <sheets>
    <sheet name="Category_Outcome" sheetId="2" r:id="rId1"/>
    <sheet name="Sub-Category_Outcome" sheetId="3" r:id="rId2"/>
    <sheet name="Date_Outcome" sheetId="4" r:id="rId3"/>
    <sheet name="KickStarter_Data" sheetId="1" r:id="rId4"/>
    <sheet name="Bonus" sheetId="5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<sst xmlns="http://schemas.openxmlformats.org/spreadsheetml/2006/main" count="24820" uniqueCount="8401">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</sst>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[StarterBook_complete.xlsx]Category_Outcome!PivotTable1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Category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Category_Outcome!$B$3:$B$4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Category_Outcome!$B$5:$B$14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29-46BB-89A3-BCA09EBC8CFC}"/>
            </c:ext>
          </c:extLst>
        </c:ser>
        <c:ser>
          <c:idx val="1"/>
          <c:order val="1"/>
          <c:tx>
            <c:strRef>
              <c:f>Category_Outcome!$C$3:$C$4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Category_Outcome!$C$5:$C$14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29-46BB-89A3-BCA09EBC8CFC}"/>
            </c:ext>
          </c:extLst>
        </c:ser>
        <c:ser>
          <c:idx val="2"/>
          <c:order val="2"/>
          <c:tx>
            <c:strRef>
              <c:f>Category_Outcome!$D$3:$D$4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Category_Outcome!$D$5:$D$14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29-46BB-89A3-BCA09EBC8CFC}"/>
            </c:ext>
          </c:extLst>
        </c:ser>
        <c:ser>
          <c:idx val="3"/>
          <c:order val="3"/>
          <c:tx>
            <c:strRef>
              <c:f>Category_Outcome!$E$3:$E$4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Category_Outcome!$E$5:$E$14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29-46BB-89A3-BCA09EBC8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226608"/>
        <c:axId val="407229168"/>
      </c:barChart>
      <c:catAx>
        <c:axId val="407226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229168"/>
        <c:crosses val="autoZero"/>
        <c:auto val="1"/>
        <c:lblAlgn val="ctr"/>
        <c:lblOffset val="100"/>
        <c:noMultiLvlLbl val="0"/>
      </c:catAx>
      <c:valAx>
        <c:axId val="40722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22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[StarterBook_complete.xlsx]Sub-Category_Outcome!PivotTable2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'Sub-Category_Outcome'!$B$6:$B$47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55-4DE8-8DB7-986EDD1C53AF}"/>
            </c:ext>
          </c:extLst>
        </c:ser>
        <c:ser>
          <c:idx val="1"/>
          <c:order val="1"/>
          <c:tx>
            <c:strRef>
              <c:f>'Sub-Category_Outcome'!$C$4:$C$5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55-4DE8-8DB7-986EDD1C53AF}"/>
            </c:ext>
          </c:extLst>
        </c:ser>
        <c:ser>
          <c:idx val="2"/>
          <c:order val="2"/>
          <c:tx>
            <c:strRef>
              <c:f>'Sub-Category_Outcome'!$D$4:$D$5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'Sub-Category_Outcome'!$D$6:$D$47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55-4DE8-8DB7-986EDD1C53AF}"/>
            </c:ext>
          </c:extLst>
        </c:ser>
        <c:ser>
          <c:idx val="3"/>
          <c:order val="3"/>
          <c:tx>
            <c:strRef>
              <c:f>'Sub-Category_Outcome'!$E$4:$E$5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'Sub-Category_Outcome'!$E$6:$E$47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55-4DE8-8DB7-986EDD1C5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59640"/>
        <c:axId val="613660280"/>
      </c:barChart>
      <c:catAx>
        <c:axId val="613659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60280"/>
        <c:crosses val="autoZero"/>
        <c:auto val="1"/>
        <c:lblAlgn val="ctr"/>
        <c:lblOffset val="100"/>
        <c:noMultiLvlLbl val="0"/>
      </c:catAx>
      <c:valAx>
        <c:axId val="61366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5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[StarterBook_complete.xlsx]Date_Outcome!PivotTable3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vs Starting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Date_Outcome!$B$4:$B$5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Date_Outcome!$B$6:$B$18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7-4C2A-B6AA-6B87AA586431}"/>
            </c:ext>
          </c:extLst>
        </c:ser>
        <c:ser>
          <c:idx val="1"/>
          <c:order val="1"/>
          <c:tx>
            <c:strRef>
              <c:f>Date_Outcome!$C$4:$C$5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Date_Outcome!$A$6:$A$18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77-4C2A-B6AA-6B87AA586431}"/>
            </c:ext>
          </c:extLst>
        </c:ser>
        <c:ser>
          <c:idx val="2"/>
          <c:order val="2"/>
          <c:tx>
            <c:strRef>
              <c:f>Date_Outcome!$D$4:$D$5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Date_Outcome!$D$6:$D$18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77-4C2A-B6AA-6B87AA586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667320"/>
        <c:axId val="613664760"/>
      </c:lineChart>
      <c:catAx>
        <c:axId val="613667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64760"/>
        <c:crosses val="autoZero"/>
        <c:auto val="1"/>
        <c:lblAlgn val="ctr"/>
        <c:lblOffset val="100"/>
        <c:noMultiLvlLbl val="0"/>
      </c:catAx>
      <c:valAx>
        <c:axId val="61366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6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A0-4C0B-88B4-1BB69F7B70C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0-4C0B-88B4-1BB69F7B70C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A0-4C0B-88B4-1BB69F7B7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085752"/>
        <c:axId val="511084792"/>
      </c:lineChart>
      <c:catAx>
        <c:axId val="511085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84792"/>
        <c:crosses val="autoZero"/>
        <c:auto val="1"/>
        <c:lblAlgn val="ctr"/>
        <c:lblOffset val="100"/>
        <c:noMultiLvlLbl val="0"/>
      </c:catAx>
      <c:valAx>
        <c:axId val="51108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8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</xdr:row>
      <xdr:rowOff>121920</xdr:rowOff>
    </xdr:from>
    <xdr:to>
      <xdr:col>17</xdr:col>
      <xdr:colOff>22860</xdr:colOff>
      <xdr:row>25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F9DEA-19E7-4956-B8A8-4C395ED0C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2</xdr:row>
      <xdr:rowOff>175260</xdr:rowOff>
    </xdr:from>
    <xdr:to>
      <xdr:col>13</xdr:col>
      <xdr:colOff>129540</xdr:colOff>
      <xdr:row>33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2CAA1-D530-4190-8A0D-591C61D29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160020</xdr:colOff>
      <xdr:row>2</xdr:row>
      <xdr:rowOff>129540</xdr:rowOff>
    </xdr:from>
    <xdr:to>
      <xdr:col>16</xdr:col>
      <xdr:colOff>403860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0E587-87E4-44C3-9108-162E6C4CF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441960</xdr:colOff>
      <xdr:row>14</xdr:row>
      <xdr:rowOff>22860</xdr:rowOff>
    </xdr:from>
    <xdr:to>
      <xdr:col>10</xdr:col>
      <xdr:colOff>182880</xdr:colOff>
      <xdr:row>37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522558-EC31-4919-8BDC-0AE5CA2E7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k" refreshedDate="43491.806110763886" createdVersion="6" refreshedVersion="6" minRefreshableVersion="3" recordCount="4114" xr:uid="{7824A172-AAAC-4C95-8CE1-EB15388A2083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k" refreshedDate="43491.848936805553" createdVersion="6" refreshedVersion="6" minRefreshableVersion="3" recordCount="4114" xr:uid="{4D96E079-FE1F-4FED-B87D-F919D00E9A50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808C5-3CED-43C7-A606-49A341202C1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8A67A-49F1-4BEF-B544-EFC4B37119B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0AB10-252F-4BFB-BA67-8E671B4BC21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67B13-F01F-43A3-AFB4-A0F37C175770}">
  <dimension ref="A1:F14"/>
  <sheetViews>
    <sheetView workbookViewId="0">
      <selection activeCell="D24" sqref="D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8322</v>
      </c>
    </row>
    <row r="3" spans="1:6" x14ac:dyDescent="0.3">
      <c r="A3" s="5" t="s">
        <v>8365</v>
      </c>
      <c r="B3" s="5" t="s">
        <v>8321</v>
      </c>
    </row>
    <row r="4" spans="1:6" x14ac:dyDescent="0.3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6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6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6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6" t="s">
        <v>8315</v>
      </c>
      <c r="B8" s="8"/>
      <c r="C8" s="8"/>
      <c r="D8" s="8">
        <v>24</v>
      </c>
      <c r="E8" s="8"/>
      <c r="F8" s="8">
        <v>24</v>
      </c>
    </row>
    <row r="9" spans="1:6" x14ac:dyDescent="0.3">
      <c r="A9" s="6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6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6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6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6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6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F83B5-7137-4E39-B8FD-1C8C017EF027}">
  <dimension ref="A1:F47"/>
  <sheetViews>
    <sheetView workbookViewId="0">
      <selection activeCell="J3" sqref="J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41" width="15.88671875" bestFit="1" customWidth="1"/>
    <col min="42" max="42" width="10.77734375" bestFit="1" customWidth="1"/>
  </cols>
  <sheetData>
    <row r="1" spans="1:6" x14ac:dyDescent="0.3">
      <c r="A1" s="5" t="s">
        <v>8223</v>
      </c>
      <c r="B1" t="s">
        <v>8322</v>
      </c>
    </row>
    <row r="2" spans="1:6" x14ac:dyDescent="0.3">
      <c r="A2" s="5" t="s">
        <v>8364</v>
      </c>
      <c r="B2" t="s">
        <v>8322</v>
      </c>
    </row>
    <row r="4" spans="1:6" x14ac:dyDescent="0.3">
      <c r="A4" s="5" t="s">
        <v>8365</v>
      </c>
      <c r="B4" s="5" t="s">
        <v>8321</v>
      </c>
    </row>
    <row r="5" spans="1:6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6" t="s">
        <v>8323</v>
      </c>
      <c r="B6" s="8"/>
      <c r="C6" s="8">
        <v>100</v>
      </c>
      <c r="D6" s="8"/>
      <c r="E6" s="8"/>
      <c r="F6" s="8">
        <v>100</v>
      </c>
    </row>
    <row r="7" spans="1:6" x14ac:dyDescent="0.3">
      <c r="A7" s="6" t="s">
        <v>8324</v>
      </c>
      <c r="B7" s="8"/>
      <c r="C7" s="8"/>
      <c r="D7" s="8">
        <v>20</v>
      </c>
      <c r="E7" s="8"/>
      <c r="F7" s="8">
        <v>20</v>
      </c>
    </row>
    <row r="8" spans="1:6" x14ac:dyDescent="0.3">
      <c r="A8" s="6" t="s">
        <v>8325</v>
      </c>
      <c r="B8" s="8"/>
      <c r="C8" s="8"/>
      <c r="D8" s="8">
        <v>24</v>
      </c>
      <c r="E8" s="8"/>
      <c r="F8" s="8">
        <v>24</v>
      </c>
    </row>
    <row r="9" spans="1:6" x14ac:dyDescent="0.3">
      <c r="A9" s="6" t="s">
        <v>8326</v>
      </c>
      <c r="B9" s="8"/>
      <c r="C9" s="8">
        <v>40</v>
      </c>
      <c r="D9" s="8"/>
      <c r="E9" s="8"/>
      <c r="F9" s="8">
        <v>40</v>
      </c>
    </row>
    <row r="10" spans="1:6" x14ac:dyDescent="0.3">
      <c r="A10" s="6" t="s">
        <v>8327</v>
      </c>
      <c r="B10" s="8">
        <v>40</v>
      </c>
      <c r="C10" s="8"/>
      <c r="D10" s="8"/>
      <c r="E10" s="8"/>
      <c r="F10" s="8">
        <v>40</v>
      </c>
    </row>
    <row r="11" spans="1:6" x14ac:dyDescent="0.3">
      <c r="A11" s="6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6" t="s">
        <v>8329</v>
      </c>
      <c r="B12" s="8"/>
      <c r="C12" s="8">
        <v>80</v>
      </c>
      <c r="D12" s="8"/>
      <c r="E12" s="8"/>
      <c r="F12" s="8">
        <v>80</v>
      </c>
    </row>
    <row r="13" spans="1:6" x14ac:dyDescent="0.3">
      <c r="A13" s="6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">
      <c r="A14" s="6" t="s">
        <v>8331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6" t="s">
        <v>8332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6" t="s">
        <v>8333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6" t="s">
        <v>8334</v>
      </c>
      <c r="B17" s="8"/>
      <c r="C17" s="8">
        <v>20</v>
      </c>
      <c r="D17" s="8"/>
      <c r="E17" s="8"/>
      <c r="F17" s="8">
        <v>20</v>
      </c>
    </row>
    <row r="18" spans="1:6" x14ac:dyDescent="0.3">
      <c r="A18" s="6" t="s">
        <v>8335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6" t="s">
        <v>8336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6" t="s">
        <v>8337</v>
      </c>
      <c r="B20" s="8"/>
      <c r="C20" s="8">
        <v>60</v>
      </c>
      <c r="D20" s="8"/>
      <c r="E20" s="8"/>
      <c r="F20" s="8">
        <v>60</v>
      </c>
    </row>
    <row r="21" spans="1:6" x14ac:dyDescent="0.3">
      <c r="A21" s="6" t="s">
        <v>8338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6" t="s">
        <v>8339</v>
      </c>
      <c r="B22" s="8">
        <v>20</v>
      </c>
      <c r="C22" s="8"/>
      <c r="D22" s="8"/>
      <c r="E22" s="8"/>
      <c r="F22" s="8">
        <v>20</v>
      </c>
    </row>
    <row r="23" spans="1:6" x14ac:dyDescent="0.3">
      <c r="A23" s="6" t="s">
        <v>8340</v>
      </c>
      <c r="B23" s="8"/>
      <c r="C23" s="8">
        <v>40</v>
      </c>
      <c r="D23" s="8"/>
      <c r="E23" s="8"/>
      <c r="F23" s="8">
        <v>40</v>
      </c>
    </row>
    <row r="24" spans="1:6" x14ac:dyDescent="0.3">
      <c r="A24" s="6" t="s">
        <v>8341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6" t="s">
        <v>8342</v>
      </c>
      <c r="B25" s="8"/>
      <c r="C25" s="8">
        <v>20</v>
      </c>
      <c r="D25" s="8"/>
      <c r="E25" s="8"/>
      <c r="F25" s="8">
        <v>20</v>
      </c>
    </row>
    <row r="26" spans="1:6" x14ac:dyDescent="0.3">
      <c r="A26" s="6" t="s">
        <v>8343</v>
      </c>
      <c r="B26" s="8">
        <v>60</v>
      </c>
      <c r="C26" s="8"/>
      <c r="D26" s="8"/>
      <c r="E26" s="8"/>
      <c r="F26" s="8">
        <v>60</v>
      </c>
    </row>
    <row r="27" spans="1:6" x14ac:dyDescent="0.3">
      <c r="A27" s="6" t="s">
        <v>8344</v>
      </c>
      <c r="B27" s="8"/>
      <c r="C27" s="8">
        <v>20</v>
      </c>
      <c r="D27" s="8"/>
      <c r="E27" s="8"/>
      <c r="F27" s="8">
        <v>20</v>
      </c>
    </row>
    <row r="28" spans="1:6" x14ac:dyDescent="0.3">
      <c r="A28" s="6" t="s">
        <v>8345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6" t="s">
        <v>8346</v>
      </c>
      <c r="B29" s="8"/>
      <c r="C29" s="8">
        <v>20</v>
      </c>
      <c r="D29" s="8"/>
      <c r="E29" s="8"/>
      <c r="F29" s="8">
        <v>20</v>
      </c>
    </row>
    <row r="30" spans="1:6" x14ac:dyDescent="0.3">
      <c r="A30" s="6" t="s">
        <v>8347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6" t="s">
        <v>8348</v>
      </c>
      <c r="B31" s="8">
        <v>40</v>
      </c>
      <c r="C31" s="8"/>
      <c r="D31" s="8"/>
      <c r="E31" s="8"/>
      <c r="F31" s="8">
        <v>40</v>
      </c>
    </row>
    <row r="32" spans="1:6" x14ac:dyDescent="0.3">
      <c r="A32" s="6" t="s">
        <v>8349</v>
      </c>
      <c r="B32" s="8">
        <v>20</v>
      </c>
      <c r="C32" s="8"/>
      <c r="D32" s="8"/>
      <c r="E32" s="8"/>
      <c r="F32" s="8">
        <v>20</v>
      </c>
    </row>
    <row r="33" spans="1:6" x14ac:dyDescent="0.3">
      <c r="A33" s="6" t="s">
        <v>8350</v>
      </c>
      <c r="B33" s="8"/>
      <c r="C33" s="8">
        <v>20</v>
      </c>
      <c r="D33" s="8"/>
      <c r="E33" s="8"/>
      <c r="F33" s="8">
        <v>20</v>
      </c>
    </row>
    <row r="34" spans="1:6" x14ac:dyDescent="0.3">
      <c r="A34" s="6" t="s">
        <v>8351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6" t="s">
        <v>8352</v>
      </c>
      <c r="B35" s="8"/>
      <c r="C35" s="8"/>
      <c r="D35" s="8">
        <v>40</v>
      </c>
      <c r="E35" s="8"/>
      <c r="F35" s="8">
        <v>40</v>
      </c>
    </row>
    <row r="36" spans="1:6" x14ac:dyDescent="0.3">
      <c r="A36" s="6" t="s">
        <v>8353</v>
      </c>
      <c r="B36" s="8">
        <v>60</v>
      </c>
      <c r="C36" s="8"/>
      <c r="D36" s="8"/>
      <c r="E36" s="8"/>
      <c r="F36" s="8">
        <v>60</v>
      </c>
    </row>
    <row r="37" spans="1:6" x14ac:dyDescent="0.3">
      <c r="A37" s="6" t="s">
        <v>8354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6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6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6" t="s">
        <v>8357</v>
      </c>
      <c r="B40" s="8">
        <v>80</v>
      </c>
      <c r="C40" s="8"/>
      <c r="D40" s="8"/>
      <c r="E40" s="8"/>
      <c r="F40" s="8">
        <v>80</v>
      </c>
    </row>
    <row r="41" spans="1:6" x14ac:dyDescent="0.3">
      <c r="A41" s="6" t="s">
        <v>8358</v>
      </c>
      <c r="B41" s="8">
        <v>60</v>
      </c>
      <c r="C41" s="8"/>
      <c r="D41" s="8"/>
      <c r="E41" s="8"/>
      <c r="F41" s="8">
        <v>60</v>
      </c>
    </row>
    <row r="42" spans="1:6" x14ac:dyDescent="0.3">
      <c r="A42" s="6" t="s">
        <v>8359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6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6" t="s">
        <v>8361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6" t="s">
        <v>8362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6" t="s">
        <v>8363</v>
      </c>
      <c r="B46" s="8"/>
      <c r="C46" s="8"/>
      <c r="D46" s="8">
        <v>20</v>
      </c>
      <c r="E46" s="8"/>
      <c r="F46" s="8">
        <v>20</v>
      </c>
    </row>
    <row r="47" spans="1:6" x14ac:dyDescent="0.3">
      <c r="A47" s="6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76A9D-1CEE-4B43-AA9D-9816E3A13923}">
  <dimension ref="A1:E18"/>
  <sheetViews>
    <sheetView workbookViewId="0">
      <selection activeCell="L2" sqref="L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5" t="s">
        <v>8364</v>
      </c>
      <c r="B1" t="s">
        <v>8322</v>
      </c>
    </row>
    <row r="2" spans="1:5" x14ac:dyDescent="0.3">
      <c r="A2" s="5" t="s">
        <v>8380</v>
      </c>
      <c r="B2" t="s">
        <v>8322</v>
      </c>
    </row>
    <row r="4" spans="1:5" x14ac:dyDescent="0.3">
      <c r="A4" s="5" t="s">
        <v>8365</v>
      </c>
      <c r="B4" s="5" t="s">
        <v>8321</v>
      </c>
    </row>
    <row r="5" spans="1:5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7" t="s">
        <v>8374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3">
      <c r="A7" s="7" t="s">
        <v>8375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3">
      <c r="A8" s="7" t="s">
        <v>8376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3">
      <c r="A9" s="7" t="s">
        <v>8377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3">
      <c r="A10" s="7" t="s">
        <v>8368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3">
      <c r="A11" s="7" t="s">
        <v>8378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3">
      <c r="A12" s="7" t="s">
        <v>8369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3">
      <c r="A13" s="7" t="s">
        <v>8370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3">
      <c r="A14" s="7" t="s">
        <v>8371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3">
      <c r="A15" s="7" t="s">
        <v>8372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3">
      <c r="A16" s="7" t="s">
        <v>8373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3">
      <c r="A17" s="7" t="s">
        <v>8379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3">
      <c r="A18" s="7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V6" sqref="V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1.77734375" bestFit="1" customWidth="1"/>
    <col min="17" max="17" width="13.2187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 E2/D2)*100,0)</f>
        <v>137</v>
      </c>
      <c r="P2">
        <f xml:space="preserve"> ROUND((E2/L2),2)</f>
        <v>63.92</v>
      </c>
      <c r="Q2" t="str">
        <f>LEFT(N2, FIND("/",N2)-1)</f>
        <v>film &amp; video</v>
      </c>
      <c r="R2" t="str">
        <f>RIGHT(N2,LEN(N2) - FIND("/",N2))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 E3/D3)*100,0)</f>
        <v>143</v>
      </c>
      <c r="P3">
        <f t="shared" ref="P3:P66" si="1" xml:space="preserve"> ROUND((E3/L3),2)</f>
        <v>185.48</v>
      </c>
      <c r="Q3" t="str">
        <f t="shared" ref="Q3:Q66" si="2">LEFT(N3, FIND("/",N3)-1)</f>
        <v>film &amp; video</v>
      </c>
      <c r="R3" t="str">
        <f t="shared" ref="R3:R66" si="3">RIGHT(N3,LEN(N3) - FIND("/",N3))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 E67/D67)*100,0)</f>
        <v>108</v>
      </c>
      <c r="P67">
        <f t="shared" ref="P67:P130" si="7" xml:space="preserve"> ROUND((E67/L67),2)</f>
        <v>132.05000000000001</v>
      </c>
      <c r="Q67" t="str">
        <f t="shared" ref="Q67:Q130" si="8">LEFT(N67, FIND("/",N67)-1)</f>
        <v>film &amp; video</v>
      </c>
      <c r="R67" t="str">
        <f t="shared" ref="R67:R130" si="9">RIGHT(N67,LEN(N67) - FIND("/",N67))</f>
        <v>shorts</v>
      </c>
      <c r="S67" s="9">
        <f t="shared" ref="S67:S130" si="10">(J67/86400)+25569+(-5/24)</f>
        <v>41835.612893518519</v>
      </c>
      <c r="T67" s="9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 E131/D131)*100,0)</f>
        <v>0</v>
      </c>
      <c r="P131" t="e">
        <f t="shared" ref="P131:P194" si="13" xml:space="preserve"> ROUND((E131/L131),2)</f>
        <v>#DIV/0!</v>
      </c>
      <c r="Q131" t="str">
        <f t="shared" ref="Q131:Q194" si="14">LEFT(N131, FIND("/",N131)-1)</f>
        <v>film &amp; video</v>
      </c>
      <c r="R131" t="str">
        <f t="shared" ref="R131:R194" si="15">RIGHT(N131,LEN(N131) - FIND("/",N131))</f>
        <v>science fiction</v>
      </c>
      <c r="S131" s="9">
        <f t="shared" ref="S131:S194" si="16">(J131/86400)+25569+(-5/24)</f>
        <v>41882.728969907403</v>
      </c>
      <c r="T131" s="9">
        <f t="shared" ref="T131:T194" si="1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41778.707083333335</v>
      </c>
      <c r="T132" s="9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 E195/D195)*100,0)</f>
        <v>0</v>
      </c>
      <c r="P195" t="e">
        <f t="shared" ref="P195:P258" si="19" xml:space="preserve"> ROUND((E195/L195),2)</f>
        <v>#DIV/0!</v>
      </c>
      <c r="Q195" t="str">
        <f t="shared" ref="Q195:Q258" si="20">LEFT(N195, FIND("/",N195)-1)</f>
        <v>film &amp; video</v>
      </c>
      <c r="R195" t="str">
        <f t="shared" ref="R195:R258" si="21">RIGHT(N195,LEN(N195) - FIND("/",N195))</f>
        <v>drama</v>
      </c>
      <c r="S195" s="9">
        <f t="shared" ref="S195:S258" si="22">(J195/86400)+25569+(-5/24)</f>
        <v>41911.726458333331</v>
      </c>
      <c r="T195" s="9">
        <f t="shared" ref="T195:T258" si="23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 E259/D259)*100,0)</f>
        <v>107</v>
      </c>
      <c r="P259">
        <f t="shared" ref="P259:P322" si="25" xml:space="preserve"> ROUND((E259/L259),2)</f>
        <v>66.7</v>
      </c>
      <c r="Q259" t="str">
        <f t="shared" ref="Q259:Q322" si="26">LEFT(N259, FIND("/",N259)-1)</f>
        <v>film &amp; video</v>
      </c>
      <c r="R259" t="str">
        <f t="shared" ref="R259:R322" si="27">RIGHT(N259,LEN(N259) - FIND("/",N259))</f>
        <v>documentary</v>
      </c>
      <c r="S259" s="9">
        <f t="shared" ref="S259:S322" si="28">(J259/86400)+25569+(-5/24)</f>
        <v>42479.418541666666</v>
      </c>
      <c r="T259" s="9">
        <f t="shared" ref="T259:T322" si="2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 E323/D323)*100,0)</f>
        <v>103</v>
      </c>
      <c r="P323">
        <f t="shared" ref="P323:P386" si="31" xml:space="preserve"> ROUND((E323/L323),2)</f>
        <v>106.62</v>
      </c>
      <c r="Q323" t="str">
        <f t="shared" ref="Q323:Q386" si="32">LEFT(N323, FIND("/",N323)-1)</f>
        <v>film &amp; video</v>
      </c>
      <c r="R323" t="str">
        <f t="shared" ref="R323:R386" si="33">RIGHT(N323,LEN(N323) - FIND("/",N323))</f>
        <v>documentary</v>
      </c>
      <c r="S323" s="9">
        <f t="shared" ref="S323:S386" si="34">(J323/86400)+25569+(-5/24)</f>
        <v>42647.238263888888</v>
      </c>
      <c r="T323" s="9">
        <f t="shared" ref="T323:T386" si="3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 E387/D387)*100,0)</f>
        <v>106</v>
      </c>
      <c r="P387">
        <f t="shared" ref="P387:P450" si="37" xml:space="preserve"> ROUND((E387/L387),2)</f>
        <v>111.8</v>
      </c>
      <c r="Q387" t="str">
        <f t="shared" ref="Q387:Q450" si="38">LEFT(N387, FIND("/",N387)-1)</f>
        <v>film &amp; video</v>
      </c>
      <c r="R387" t="str">
        <f t="shared" ref="R387:R450" si="39">RIGHT(N387,LEN(N387) - FIND("/",N387))</f>
        <v>documentary</v>
      </c>
      <c r="S387" s="9">
        <f t="shared" ref="S387:S450" si="40">(J387/86400)+25569+(-5/24)</f>
        <v>41934.376168981478</v>
      </c>
      <c r="T387" s="9">
        <f t="shared" ref="T387:T450" si="4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 E451/D451)*100,0)</f>
        <v>2</v>
      </c>
      <c r="P451">
        <f t="shared" ref="P451:P514" si="43" xml:space="preserve"> ROUND((E451/L451),2)</f>
        <v>9</v>
      </c>
      <c r="Q451" t="str">
        <f t="shared" ref="Q451:Q514" si="44">LEFT(N451, FIND("/",N451)-1)</f>
        <v>film &amp; video</v>
      </c>
      <c r="R451" t="str">
        <f t="shared" ref="R451:R514" si="45">RIGHT(N451,LEN(N451) - FIND("/",N451))</f>
        <v>animation</v>
      </c>
      <c r="S451" s="9">
        <f t="shared" ref="S451:S514" si="46">(J451/86400)+25569+(-5/24)</f>
        <v>41534.359780092593</v>
      </c>
      <c r="T451" s="9">
        <f t="shared" ref="T451:T514" si="47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 E515/D515)*100,0)</f>
        <v>14</v>
      </c>
      <c r="P515">
        <f t="shared" ref="P515:P578" si="49" xml:space="preserve"> ROUND((E515/L515),2)</f>
        <v>102.38</v>
      </c>
      <c r="Q515" t="str">
        <f t="shared" ref="Q515:Q578" si="50">LEFT(N515, FIND("/",N515)-1)</f>
        <v>film &amp; video</v>
      </c>
      <c r="R515" t="str">
        <f t="shared" ref="R515:R578" si="51">RIGHT(N515,LEN(N515) - FIND("/",N515))</f>
        <v>animation</v>
      </c>
      <c r="S515" s="9">
        <f t="shared" ref="S515:S578" si="52">(J515/86400)+25569+(-5/24)</f>
        <v>42552.445659722223</v>
      </c>
      <c r="T515" s="9">
        <f t="shared" ref="T515:T578" si="53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 E579/D579)*100,0)</f>
        <v>0</v>
      </c>
      <c r="P579">
        <f t="shared" ref="P579:P642" si="55" xml:space="preserve"> ROUND((E579/L579),2)</f>
        <v>10</v>
      </c>
      <c r="Q579" t="str">
        <f t="shared" ref="Q579:Q642" si="56">LEFT(N579, FIND("/",N579)-1)</f>
        <v>technology</v>
      </c>
      <c r="R579" t="str">
        <f t="shared" ref="R579:R642" si="57">RIGHT(N579,LEN(N579) - FIND("/",N579))</f>
        <v>web</v>
      </c>
      <c r="S579" s="9">
        <f t="shared" ref="S579:S642" si="58">(J579/86400)+25569+(-5/24)</f>
        <v>42450.380810185183</v>
      </c>
      <c r="T579" s="9">
        <f t="shared" ref="T579:T642" si="5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 E643/D643)*100,0)</f>
        <v>119</v>
      </c>
      <c r="P643">
        <f t="shared" ref="P643:P706" si="61" xml:space="preserve"> ROUND((E643/L643),2)</f>
        <v>151.32</v>
      </c>
      <c r="Q643" t="str">
        <f t="shared" ref="Q643:Q706" si="62">LEFT(N643, FIND("/",N643)-1)</f>
        <v>technology</v>
      </c>
      <c r="R643" t="str">
        <f t="shared" ref="R643:R706" si="63">RIGHT(N643,LEN(N643) - FIND("/",N643))</f>
        <v>wearables</v>
      </c>
      <c r="S643" s="9">
        <f t="shared" ref="S643:S706" si="64">(J643/86400)+25569+(-5/24)</f>
        <v>42199.361666666664</v>
      </c>
      <c r="T643" s="9">
        <f t="shared" ref="T643:T706" si="6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 E707/D707)*100,0)</f>
        <v>1</v>
      </c>
      <c r="P707">
        <f t="shared" ref="P707:P770" si="67" xml:space="preserve"> ROUND((E707/L707),2)</f>
        <v>195.4</v>
      </c>
      <c r="Q707" t="str">
        <f t="shared" ref="Q707:Q770" si="68">LEFT(N707, FIND("/",N707)-1)</f>
        <v>technology</v>
      </c>
      <c r="R707" t="str">
        <f t="shared" ref="R707:R770" si="69">RIGHT(N707,LEN(N707) - FIND("/",N707))</f>
        <v>wearables</v>
      </c>
      <c r="S707" s="9">
        <f t="shared" ref="S707:S770" si="70">(J707/86400)+25569+(-5/24)</f>
        <v>42726.283310185179</v>
      </c>
      <c r="T707" s="9">
        <f t="shared" ref="T707:T770" si="71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 E771/D771)*100,0)</f>
        <v>41</v>
      </c>
      <c r="P771">
        <f t="shared" ref="P771:P834" si="73" xml:space="preserve"> ROUND((E771/L771),2)</f>
        <v>31.85</v>
      </c>
      <c r="Q771" t="str">
        <f t="shared" ref="Q771:Q834" si="74">LEFT(N771, FIND("/",N771)-1)</f>
        <v>publishing</v>
      </c>
      <c r="R771" t="str">
        <f t="shared" ref="R771:R834" si="75">RIGHT(N771,LEN(N771) - FIND("/",N771))</f>
        <v>fiction</v>
      </c>
      <c r="S771" s="9">
        <f t="shared" ref="S771:S834" si="76">(J771/86400)+25569+(-5/24)</f>
        <v>41604.788124999999</v>
      </c>
      <c r="T771" s="9">
        <f t="shared" ref="T771:T834" si="77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41289.791307870364</v>
      </c>
      <c r="T772" s="9">
        <f t="shared" si="7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 E835/D835)*100,0)</f>
        <v>102</v>
      </c>
      <c r="P835">
        <f t="shared" ref="P835:P898" si="79" xml:space="preserve"> ROUND((E835/L835),2)</f>
        <v>148.78</v>
      </c>
      <c r="Q835" t="str">
        <f t="shared" ref="Q835:Q898" si="80">LEFT(N835, FIND("/",N835)-1)</f>
        <v>music</v>
      </c>
      <c r="R835" t="str">
        <f t="shared" ref="R835:R898" si="81">RIGHT(N835,LEN(N835) - FIND("/",N835))</f>
        <v>rock</v>
      </c>
      <c r="S835" s="9">
        <f t="shared" ref="S835:S898" si="82">(J835/86400)+25569+(-5/24)</f>
        <v>41718.669849537036</v>
      </c>
      <c r="T835" s="9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 E899/D899)*100,0)</f>
        <v>0</v>
      </c>
      <c r="P899" t="e">
        <f t="shared" ref="P899:P962" si="85" xml:space="preserve"> ROUND((E899/L899),2)</f>
        <v>#DIV/0!</v>
      </c>
      <c r="Q899" t="str">
        <f t="shared" ref="Q899:Q962" si="86">LEFT(N899, FIND("/",N899)-1)</f>
        <v>music</v>
      </c>
      <c r="R899" t="str">
        <f t="shared" ref="R899:R962" si="87">RIGHT(N899,LEN(N899) - FIND("/",N899))</f>
        <v>indie rock</v>
      </c>
      <c r="S899" s="9">
        <f t="shared" ref="S899:S962" si="88">(J899/86400)+25569+(-5/24)</f>
        <v>41211.480416666665</v>
      </c>
      <c r="T899" s="9">
        <f t="shared" ref="T899:T962" si="8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 E963/D963)*100,0)</f>
        <v>42</v>
      </c>
      <c r="P963">
        <f t="shared" ref="P963:P1026" si="91" xml:space="preserve"> ROUND((E963/L963),2)</f>
        <v>364.35</v>
      </c>
      <c r="Q963" t="str">
        <f t="shared" ref="Q963:Q1026" si="92">LEFT(N963, FIND("/",N963)-1)</f>
        <v>technology</v>
      </c>
      <c r="R963" t="str">
        <f t="shared" ref="R963:R1026" si="93">RIGHT(N963,LEN(N963) - FIND("/",N963))</f>
        <v>wearables</v>
      </c>
      <c r="S963" s="9">
        <f t="shared" ref="S963:S1026" si="94">(J963/86400)+25569+(-5/24)</f>
        <v>42740.485358796293</v>
      </c>
      <c r="T963" s="9">
        <f t="shared" ref="T963:T1026" si="95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 E1027/D1027)*100,0)</f>
        <v>110</v>
      </c>
      <c r="P1027">
        <f t="shared" ref="P1027:P1090" si="97" xml:space="preserve"> ROUND((E1027/L1027),2)</f>
        <v>71.849999999999994</v>
      </c>
      <c r="Q1027" t="str">
        <f t="shared" ref="Q1027:Q1090" si="98">LEFT(N1027, FIND("/",N1027)-1)</f>
        <v>music</v>
      </c>
      <c r="R1027" t="str">
        <f t="shared" ref="R1027:R1090" si="99">RIGHT(N1027,LEN(N1027) - FIND("/",N1027))</f>
        <v>electronic music</v>
      </c>
      <c r="S1027" s="9">
        <f t="shared" ref="S1027:S1090" si="100">(J1027/86400)+25569+(-5/24)</f>
        <v>42049.625428240739</v>
      </c>
      <c r="T1027" s="9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 E1091/D1091)*100,0)</f>
        <v>8</v>
      </c>
      <c r="P1091">
        <f t="shared" ref="P1091:P1154" si="103" xml:space="preserve"> ROUND((E1091/L1091),2)</f>
        <v>23.96</v>
      </c>
      <c r="Q1091" t="str">
        <f t="shared" ref="Q1091:Q1154" si="104">LEFT(N1091, FIND("/",N1091)-1)</f>
        <v>games</v>
      </c>
      <c r="R1091" t="str">
        <f t="shared" ref="R1091:R1154" si="105">RIGHT(N1091,LEN(N1091) - FIND("/",N1091))</f>
        <v>video games</v>
      </c>
      <c r="S1091" s="9">
        <f t="shared" ref="S1091:S1154" si="106">(J1091/86400)+25569+(-5/24)</f>
        <v>42150.981192129628</v>
      </c>
      <c r="T1091" s="9">
        <f t="shared" ref="T1091:T1154" si="107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 E1155/D1155)*100,0)</f>
        <v>1</v>
      </c>
      <c r="P1155">
        <f t="shared" ref="P1155:P1218" si="109" xml:space="preserve"> ROUND((E1155/L1155),2)</f>
        <v>50</v>
      </c>
      <c r="Q1155" t="str">
        <f t="shared" ref="Q1155:Q1218" si="110">LEFT(N1155, FIND("/",N1155)-1)</f>
        <v>food</v>
      </c>
      <c r="R1155" t="str">
        <f t="shared" ref="R1155:R1218" si="111">RIGHT(N1155,LEN(N1155) - FIND("/",N1155))</f>
        <v>food trucks</v>
      </c>
      <c r="S1155" s="9">
        <f t="shared" ref="S1155:S1218" si="112">(J1155/86400)+25569+(-5/24)</f>
        <v>42143.505844907406</v>
      </c>
      <c r="T1155" s="9">
        <f t="shared" ref="T1155:T1218" si="113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 E1219/D1219)*100,0)</f>
        <v>103</v>
      </c>
      <c r="P1219">
        <f t="shared" ref="P1219:P1282" si="115" xml:space="preserve"> ROUND((E1219/L1219),2)</f>
        <v>148.57</v>
      </c>
      <c r="Q1219" t="str">
        <f t="shared" ref="Q1219:Q1282" si="116">LEFT(N1219, FIND("/",N1219)-1)</f>
        <v>photography</v>
      </c>
      <c r="R1219" t="str">
        <f t="shared" ref="R1219:R1282" si="117">RIGHT(N1219,LEN(N1219) - FIND("/",N1219))</f>
        <v>photobooks</v>
      </c>
      <c r="S1219" s="9">
        <f t="shared" ref="S1219:S1282" si="118">(J1219/86400)+25569+(-5/24)</f>
        <v>42535.6011574074</v>
      </c>
      <c r="T1219" s="9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 E1283/D1283)*100,0)</f>
        <v>111</v>
      </c>
      <c r="P1283">
        <f t="shared" ref="P1283:P1346" si="121" xml:space="preserve"> ROUND((E1283/L1283),2)</f>
        <v>104.73</v>
      </c>
      <c r="Q1283" t="str">
        <f t="shared" ref="Q1283:Q1346" si="122">LEFT(N1283, FIND("/",N1283)-1)</f>
        <v>music</v>
      </c>
      <c r="R1283" t="str">
        <f t="shared" ref="R1283:R1346" si="123">RIGHT(N1283,LEN(N1283) - FIND("/",N1283))</f>
        <v>rock</v>
      </c>
      <c r="S1283" s="9">
        <f t="shared" ref="S1283:S1346" si="124">(J1283/86400)+25569+(-5/24)</f>
        <v>41463.535138888888</v>
      </c>
      <c r="T1283" s="9">
        <f t="shared" ref="T1283:T1346" si="12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41586.266840277771</v>
      </c>
      <c r="T1284" s="9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 E1347/D1347)*100,0)</f>
        <v>125</v>
      </c>
      <c r="P1347">
        <f t="shared" ref="P1347:P1410" si="127" xml:space="preserve"> ROUND((E1347/L1347),2)</f>
        <v>53.57</v>
      </c>
      <c r="Q1347" t="str">
        <f t="shared" ref="Q1347:Q1410" si="128">LEFT(N1347, FIND("/",N1347)-1)</f>
        <v>publishing</v>
      </c>
      <c r="R1347" t="str">
        <f t="shared" ref="R1347:R1410" si="129">RIGHT(N1347,LEN(N1347) - FIND("/",N1347))</f>
        <v>nonfiction</v>
      </c>
      <c r="S1347" s="9">
        <f t="shared" ref="S1347:S1410" si="130">(J1347/86400)+25569+(-5/24)</f>
        <v>41799.606006944443</v>
      </c>
      <c r="T1347" s="9">
        <f t="shared" ref="T1347:T1410" si="13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 E1411/D1411)*100,0)</f>
        <v>0</v>
      </c>
      <c r="P1411" t="e">
        <f t="shared" ref="P1411:P1474" si="133" xml:space="preserve"> ROUND((E1411/L1411),2)</f>
        <v>#DIV/0!</v>
      </c>
      <c r="Q1411" t="str">
        <f t="shared" ref="Q1411:Q1474" si="134">LEFT(N1411, FIND("/",N1411)-1)</f>
        <v>publishing</v>
      </c>
      <c r="R1411" t="str">
        <f t="shared" ref="R1411:R1474" si="135">RIGHT(N1411,LEN(N1411) - FIND("/",N1411))</f>
        <v>translations</v>
      </c>
      <c r="S1411" s="9">
        <f t="shared" ref="S1411:S1474" si="136">(J1411/86400)+25569+(-5/24)</f>
        <v>41944.925173611111</v>
      </c>
      <c r="T1411" s="9">
        <f t="shared" ref="T1411:T1474" si="137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 E1475/D1475)*100,0)</f>
        <v>121</v>
      </c>
      <c r="P1475">
        <f t="shared" ref="P1475:P1538" si="139" xml:space="preserve"> ROUND((E1475/L1475),2)</f>
        <v>38.46</v>
      </c>
      <c r="Q1475" t="str">
        <f t="shared" ref="Q1475:Q1538" si="140">LEFT(N1475, FIND("/",N1475)-1)</f>
        <v>publishing</v>
      </c>
      <c r="R1475" t="str">
        <f t="shared" ref="R1475:R1538" si="141">RIGHT(N1475,LEN(N1475) - FIND("/",N1475))</f>
        <v>radio &amp; podcasts</v>
      </c>
      <c r="S1475" s="9">
        <f t="shared" ref="S1475:S1538" si="142">(J1475/86400)+25569+(-5/24)</f>
        <v>40939.771284722221</v>
      </c>
      <c r="T1475" s="9">
        <f t="shared" ref="T1475:T1538" si="14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41500.519583333335</v>
      </c>
      <c r="T1476" s="9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 E1539/D1539)*100,0)</f>
        <v>180</v>
      </c>
      <c r="P1539">
        <f t="shared" ref="P1539:P1602" si="145" xml:space="preserve"> ROUND((E1539/L1539),2)</f>
        <v>96.38</v>
      </c>
      <c r="Q1539" t="str">
        <f t="shared" ref="Q1539:Q1602" si="146">LEFT(N1539, FIND("/",N1539)-1)</f>
        <v>photography</v>
      </c>
      <c r="R1539" t="str">
        <f t="shared" ref="R1539:R1602" si="147">RIGHT(N1539,LEN(N1539) - FIND("/",N1539))</f>
        <v>photobooks</v>
      </c>
      <c r="S1539" s="9">
        <f t="shared" ref="S1539:S1602" si="148">(J1539/86400)+25569+(-5/24)</f>
        <v>42552.106793981475</v>
      </c>
      <c r="T1539" s="9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 E1603/D1603)*100,0)</f>
        <v>108</v>
      </c>
      <c r="P1603">
        <f t="shared" ref="P1603:P1666" si="151" xml:space="preserve"> ROUND((E1603/L1603),2)</f>
        <v>48.33</v>
      </c>
      <c r="Q1603" t="str">
        <f t="shared" ref="Q1603:Q1666" si="152">LEFT(N1603, FIND("/",N1603)-1)</f>
        <v>music</v>
      </c>
      <c r="R1603" t="str">
        <f t="shared" ref="R1603:R1666" si="153">RIGHT(N1603,LEN(N1603) - FIND("/",N1603))</f>
        <v>rock</v>
      </c>
      <c r="S1603" s="9">
        <f t="shared" ref="S1603:S1666" si="154">(J1603/86400)+25569+(-5/24)</f>
        <v>40637.884641203702</v>
      </c>
      <c r="T1603" s="9">
        <f t="shared" ref="T1603:T1666" si="15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 E1667/D1667)*100,0)</f>
        <v>119</v>
      </c>
      <c r="P1667">
        <f t="shared" ref="P1667:P1730" si="157" xml:space="preserve"> ROUND((E1667/L1667),2)</f>
        <v>44.96</v>
      </c>
      <c r="Q1667" t="str">
        <f t="shared" ref="Q1667:Q1730" si="158">LEFT(N1667, FIND("/",N1667)-1)</f>
        <v>music</v>
      </c>
      <c r="R1667" t="str">
        <f t="shared" ref="R1667:R1730" si="159">RIGHT(N1667,LEN(N1667) - FIND("/",N1667))</f>
        <v>pop</v>
      </c>
      <c r="S1667" s="9">
        <f t="shared" ref="S1667:S1730" si="160">(J1667/86400)+25569+(-5/24)</f>
        <v>40564.441122685181</v>
      </c>
      <c r="T1667" s="9">
        <f t="shared" ref="T1667:T1730" si="16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 E1731/D1731)*100,0)</f>
        <v>0</v>
      </c>
      <c r="P1731" t="e">
        <f t="shared" ref="P1731:P1794" si="163" xml:space="preserve"> ROUND((E1731/L1731),2)</f>
        <v>#DIV/0!</v>
      </c>
      <c r="Q1731" t="str">
        <f t="shared" ref="Q1731:Q1794" si="164">LEFT(N1731, FIND("/",N1731)-1)</f>
        <v>music</v>
      </c>
      <c r="R1731" t="str">
        <f t="shared" ref="R1731:R1794" si="165">RIGHT(N1731,LEN(N1731) - FIND("/",N1731))</f>
        <v>faith</v>
      </c>
      <c r="S1731" s="9">
        <f t="shared" ref="S1731:S1794" si="166">(J1731/86400)+25569+(-5/24)</f>
        <v>42470.843819444439</v>
      </c>
      <c r="T1731" s="9">
        <f t="shared" ref="T1731:T1794" si="167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42271.879432870366</v>
      </c>
      <c r="T1732" s="9">
        <f t="shared" si="167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 E1795/D1795)*100,0)</f>
        <v>1</v>
      </c>
      <c r="P1795">
        <f t="shared" ref="P1795:P1858" si="169" xml:space="preserve"> ROUND((E1795/L1795),2)</f>
        <v>20</v>
      </c>
      <c r="Q1795" t="str">
        <f t="shared" ref="Q1795:Q1858" si="170">LEFT(N1795, FIND("/",N1795)-1)</f>
        <v>photography</v>
      </c>
      <c r="R1795" t="str">
        <f t="shared" ref="R1795:R1858" si="171">RIGHT(N1795,LEN(N1795) - FIND("/",N1795))</f>
        <v>photobooks</v>
      </c>
      <c r="S1795" s="9">
        <f t="shared" ref="S1795:S1858" si="172">(J1795/86400)+25569+(-5/24)</f>
        <v>41940.683333333327</v>
      </c>
      <c r="T1795" s="9">
        <f t="shared" ref="T1795:T1858" si="173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 E1859/D1859)*100,0)</f>
        <v>100</v>
      </c>
      <c r="P1859">
        <f t="shared" ref="P1859:P1922" si="175" xml:space="preserve"> ROUND((E1859/L1859),2)</f>
        <v>136.36000000000001</v>
      </c>
      <c r="Q1859" t="str">
        <f t="shared" ref="Q1859:Q1922" si="176">LEFT(N1859, FIND("/",N1859)-1)</f>
        <v>music</v>
      </c>
      <c r="R1859" t="str">
        <f t="shared" ref="R1859:R1922" si="177">RIGHT(N1859,LEN(N1859) - FIND("/",N1859))</f>
        <v>rock</v>
      </c>
      <c r="S1859" s="9">
        <f t="shared" ref="S1859:S1922" si="178">(J1859/86400)+25569+(-5/24)</f>
        <v>41864.560335648144</v>
      </c>
      <c r="T1859" s="9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 E1923/D1923)*100,0)</f>
        <v>137</v>
      </c>
      <c r="P1923">
        <f t="shared" ref="P1923:P1986" si="181" xml:space="preserve"> ROUND((E1923/L1923),2)</f>
        <v>54</v>
      </c>
      <c r="Q1923" t="str">
        <f t="shared" ref="Q1923:Q1986" si="182">LEFT(N1923, FIND("/",N1923)-1)</f>
        <v>music</v>
      </c>
      <c r="R1923" t="str">
        <f t="shared" ref="R1923:R1986" si="183">RIGHT(N1923,LEN(N1923) - FIND("/",N1923))</f>
        <v>indie rock</v>
      </c>
      <c r="S1923" s="9">
        <f t="shared" ref="S1923:S1986" si="184">(J1923/86400)+25569+(-5/24)</f>
        <v>41074.013229166667</v>
      </c>
      <c r="T1923" s="9">
        <f t="shared" ref="T1923:T1986" si="18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 E1987/D1987)*100,0)</f>
        <v>3</v>
      </c>
      <c r="P1987">
        <f t="shared" ref="P1987:P2050" si="187" xml:space="preserve"> ROUND((E1987/L1987),2)</f>
        <v>12.75</v>
      </c>
      <c r="Q1987" t="str">
        <f t="shared" ref="Q1987:Q2050" si="188">LEFT(N1987, FIND("/",N1987)-1)</f>
        <v>photography</v>
      </c>
      <c r="R1987" t="str">
        <f t="shared" ref="R1987:R2050" si="189">RIGHT(N1987,LEN(N1987) - FIND("/",N1987))</f>
        <v>people</v>
      </c>
      <c r="S1987" s="9">
        <f t="shared" ref="S1987:S2050" si="190">(J1987/86400)+25569+(-5/24)</f>
        <v>42555.490405092591</v>
      </c>
      <c r="T1987" s="9">
        <f t="shared" ref="T1987:T2050" si="191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42413.225497685184</v>
      </c>
      <c r="T1988" s="9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 E2051/D2051)*100,0)</f>
        <v>120</v>
      </c>
      <c r="P2051">
        <f t="shared" ref="P2051:P2114" si="193" xml:space="preserve"> ROUND((E2051/L2051),2)</f>
        <v>80.989999999999995</v>
      </c>
      <c r="Q2051" t="str">
        <f t="shared" ref="Q2051:Q2114" si="194">LEFT(N2051, FIND("/",N2051)-1)</f>
        <v>technology</v>
      </c>
      <c r="R2051" t="str">
        <f t="shared" ref="R2051:R2114" si="195">RIGHT(N2051,LEN(N2051) - FIND("/",N2051))</f>
        <v>hardware</v>
      </c>
      <c r="S2051" s="9">
        <f t="shared" ref="S2051:S2114" si="196">(J2051/86400)+25569+(-5/24)</f>
        <v>41575.319016203699</v>
      </c>
      <c r="T2051" s="9">
        <f t="shared" ref="T2051:T2114" si="1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 E2115/D2115)*100,0)</f>
        <v>105</v>
      </c>
      <c r="P2115">
        <f t="shared" ref="P2115:P2178" si="199" xml:space="preserve"> ROUND((E2115/L2115),2)</f>
        <v>68.599999999999994</v>
      </c>
      <c r="Q2115" t="str">
        <f t="shared" ref="Q2115:Q2178" si="200">LEFT(N2115, FIND("/",N2115)-1)</f>
        <v>music</v>
      </c>
      <c r="R2115" t="str">
        <f t="shared" ref="R2115:R2178" si="201">RIGHT(N2115,LEN(N2115) - FIND("/",N2115))</f>
        <v>indie rock</v>
      </c>
      <c r="S2115" s="9">
        <f t="shared" ref="S2115:S2178" si="202">(J2115/86400)+25569+(-5/24)</f>
        <v>41870.657129629624</v>
      </c>
      <c r="T2115" s="9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 E2179/D2179)*100,0)</f>
        <v>100</v>
      </c>
      <c r="P2179">
        <f t="shared" ref="P2179:P2242" si="205" xml:space="preserve"> ROUND((E2179/L2179),2)</f>
        <v>65.87</v>
      </c>
      <c r="Q2179" t="str">
        <f t="shared" ref="Q2179:Q2242" si="206">LEFT(N2179, FIND("/",N2179)-1)</f>
        <v>music</v>
      </c>
      <c r="R2179" t="str">
        <f t="shared" ref="R2179:R2242" si="207">RIGHT(N2179,LEN(N2179) - FIND("/",N2179))</f>
        <v>rock</v>
      </c>
      <c r="S2179" s="9">
        <f t="shared" ref="S2179:S2242" si="208">(J2179/86400)+25569+(-5/24)</f>
        <v>42502.042442129627</v>
      </c>
      <c r="T2179" s="9">
        <f t="shared" ref="T2179:T2242" si="20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 E2243/D2243)*100,0)</f>
        <v>806</v>
      </c>
      <c r="P2243">
        <f t="shared" ref="P2243:P2306" si="211" xml:space="preserve"> ROUND((E2243/L2243),2)</f>
        <v>49.47</v>
      </c>
      <c r="Q2243" t="str">
        <f t="shared" ref="Q2243:Q2306" si="212">LEFT(N2243, FIND("/",N2243)-1)</f>
        <v>games</v>
      </c>
      <c r="R2243" t="str">
        <f t="shared" ref="R2243:R2306" si="213">RIGHT(N2243,LEN(N2243) - FIND("/",N2243))</f>
        <v>tabletop games</v>
      </c>
      <c r="S2243" s="9">
        <f t="shared" ref="S2243:S2306" si="214">(J2243/86400)+25569+(-5/24)</f>
        <v>42766.619212962956</v>
      </c>
      <c r="T2243" s="9">
        <f t="shared" ref="T2243:T2306" si="21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 E2307/D2307)*100,0)</f>
        <v>101</v>
      </c>
      <c r="P2307">
        <f t="shared" ref="P2307:P2370" si="217" xml:space="preserve"> ROUND((E2307/L2307),2)</f>
        <v>109.11</v>
      </c>
      <c r="Q2307" t="str">
        <f t="shared" ref="Q2307:Q2370" si="218">LEFT(N2307, FIND("/",N2307)-1)</f>
        <v>music</v>
      </c>
      <c r="R2307" t="str">
        <f t="shared" ref="R2307:R2370" si="219">RIGHT(N2307,LEN(N2307) - FIND("/",N2307))</f>
        <v>indie rock</v>
      </c>
      <c r="S2307" s="9">
        <f t="shared" ref="S2307:S2370" si="220">(J2307/86400)+25569+(-5/24)</f>
        <v>41834.486944444441</v>
      </c>
      <c r="T2307" s="9">
        <f t="shared" ref="T2307:T2370" si="22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 E2371/D2371)*100,0)</f>
        <v>0</v>
      </c>
      <c r="P2371" t="e">
        <f t="shared" ref="P2371:P2434" si="223" xml:space="preserve"> ROUND((E2371/L2371),2)</f>
        <v>#DIV/0!</v>
      </c>
      <c r="Q2371" t="str">
        <f t="shared" ref="Q2371:Q2434" si="224">LEFT(N2371, FIND("/",N2371)-1)</f>
        <v>technology</v>
      </c>
      <c r="R2371" t="str">
        <f t="shared" ref="R2371:R2434" si="225">RIGHT(N2371,LEN(N2371) - FIND("/",N2371))</f>
        <v>web</v>
      </c>
      <c r="S2371" s="9">
        <f t="shared" ref="S2371:S2434" si="226">(J2371/86400)+25569+(-5/24)</f>
        <v>42380.60429398148</v>
      </c>
      <c r="T2371" s="9">
        <f t="shared" ref="T2371:T2434" si="227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 E2435/D2435)*100,0)</f>
        <v>0</v>
      </c>
      <c r="P2435" t="e">
        <f t="shared" ref="P2435:P2498" si="229" xml:space="preserve"> ROUND((E2435/L2435),2)</f>
        <v>#DIV/0!</v>
      </c>
      <c r="Q2435" t="str">
        <f t="shared" ref="Q2435:Q2498" si="230">LEFT(N2435, FIND("/",N2435)-1)</f>
        <v>food</v>
      </c>
      <c r="R2435" t="str">
        <f t="shared" ref="R2435:R2498" si="231">RIGHT(N2435,LEN(N2435) - FIND("/",N2435))</f>
        <v>food trucks</v>
      </c>
      <c r="S2435" s="9">
        <f t="shared" ref="S2435:S2498" si="232">(J2435/86400)+25569+(-5/24)</f>
        <v>42397.691469907404</v>
      </c>
      <c r="T2435" s="9">
        <f t="shared" ref="T2435:T2498" si="233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42179.977708333332</v>
      </c>
      <c r="T2436" s="9">
        <f t="shared" si="23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 E2499/D2499)*100,0)</f>
        <v>113</v>
      </c>
      <c r="P2499">
        <f t="shared" ref="P2499:P2562" si="235" xml:space="preserve"> ROUND((E2499/L2499),2)</f>
        <v>80.55</v>
      </c>
      <c r="Q2499" t="str">
        <f t="shared" ref="Q2499:Q2562" si="236">LEFT(N2499, FIND("/",N2499)-1)</f>
        <v>music</v>
      </c>
      <c r="R2499" t="str">
        <f t="shared" ref="R2499:R2562" si="237">RIGHT(N2499,LEN(N2499) - FIND("/",N2499))</f>
        <v>indie rock</v>
      </c>
      <c r="S2499" s="9">
        <f t="shared" ref="S2499:S2562" si="238">(J2499/86400)+25569+(-5/24)</f>
        <v>40730.670578703699</v>
      </c>
      <c r="T2499" s="9">
        <f t="shared" ref="T2499:T2562" si="23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 E2563/D2563)*100,0)</f>
        <v>0</v>
      </c>
      <c r="P2563" t="e">
        <f t="shared" ref="P2563:P2626" si="241" xml:space="preserve"> ROUND((E2563/L2563),2)</f>
        <v>#DIV/0!</v>
      </c>
      <c r="Q2563" t="str">
        <f t="shared" ref="Q2563:Q2626" si="242">LEFT(N2563, FIND("/",N2563)-1)</f>
        <v>food</v>
      </c>
      <c r="R2563" t="str">
        <f t="shared" ref="R2563:R2626" si="243">RIGHT(N2563,LEN(N2563) - FIND("/",N2563))</f>
        <v>food trucks</v>
      </c>
      <c r="S2563" s="9">
        <f t="shared" ref="S2563:S2626" si="244">(J2563/86400)+25569+(-5/24)</f>
        <v>42260.320474537039</v>
      </c>
      <c r="T2563" s="9">
        <f t="shared" ref="T2563:T2626" si="245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 E2627/D2627)*100,0)</f>
        <v>956</v>
      </c>
      <c r="P2627">
        <f t="shared" ref="P2627:P2690" si="247" xml:space="preserve"> ROUND((E2627/L2627),2)</f>
        <v>27.58</v>
      </c>
      <c r="Q2627" t="str">
        <f t="shared" ref="Q2627:Q2690" si="248">LEFT(N2627, FIND("/",N2627)-1)</f>
        <v>technology</v>
      </c>
      <c r="R2627" t="str">
        <f t="shared" ref="R2627:R2690" si="249">RIGHT(N2627,LEN(N2627) - FIND("/",N2627))</f>
        <v>space exploration</v>
      </c>
      <c r="S2627" s="9">
        <f t="shared" ref="S2627:S2690" si="250">(J2627/86400)+25569+(-5/24)</f>
        <v>42658.601944444446</v>
      </c>
      <c r="T2627" s="9">
        <f t="shared" ref="T2627:T2690" si="25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 E2691/D2691)*100,0)</f>
        <v>0</v>
      </c>
      <c r="P2691">
        <f t="shared" ref="P2691:P2754" si="253" xml:space="preserve"> ROUND((E2691/L2691),2)</f>
        <v>1</v>
      </c>
      <c r="Q2691" t="str">
        <f t="shared" ref="Q2691:Q2754" si="254">LEFT(N2691, FIND("/",N2691)-1)</f>
        <v>food</v>
      </c>
      <c r="R2691" t="str">
        <f t="shared" ref="R2691:R2754" si="255">RIGHT(N2691,LEN(N2691) - FIND("/",N2691))</f>
        <v>food trucks</v>
      </c>
      <c r="S2691" s="9">
        <f t="shared" ref="S2691:S2754" si="256">(J2691/86400)+25569+(-5/24)</f>
        <v>42551.75335648148</v>
      </c>
      <c r="T2691" s="9">
        <f t="shared" ref="T2691:T2754" si="257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 E2755/D2755)*100,0)</f>
        <v>19</v>
      </c>
      <c r="P2755">
        <f t="shared" ref="P2755:P2818" si="259" xml:space="preserve"> ROUND((E2755/L2755),2)</f>
        <v>47.5</v>
      </c>
      <c r="Q2755" t="str">
        <f t="shared" ref="Q2755:Q2818" si="260">LEFT(N2755, FIND("/",N2755)-1)</f>
        <v>publishing</v>
      </c>
      <c r="R2755" t="str">
        <f t="shared" ref="R2755:R2818" si="261">RIGHT(N2755,LEN(N2755) - FIND("/",N2755))</f>
        <v>children's books</v>
      </c>
      <c r="S2755" s="9">
        <f t="shared" ref="S2755:S2818" si="262">(J2755/86400)+25569+(-5/24)</f>
        <v>41117.692395833328</v>
      </c>
      <c r="T2755" s="9">
        <f t="shared" ref="T2755:T2818" si="263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41863.427673611106</v>
      </c>
      <c r="T2756" s="9">
        <f t="shared" si="263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 E2819/D2819)*100,0)</f>
        <v>130</v>
      </c>
      <c r="P2819">
        <f t="shared" ref="P2819:P2882" si="265" xml:space="preserve"> ROUND((E2819/L2819),2)</f>
        <v>23.64</v>
      </c>
      <c r="Q2819" t="str">
        <f t="shared" ref="Q2819:Q2882" si="266">LEFT(N2819, FIND("/",N2819)-1)</f>
        <v>theater</v>
      </c>
      <c r="R2819" t="str">
        <f t="shared" ref="R2819:R2882" si="267">RIGHT(N2819,LEN(N2819) - FIND("/",N2819))</f>
        <v>plays</v>
      </c>
      <c r="S2819" s="9">
        <f t="shared" ref="S2819:S2882" si="268">(J2819/86400)+25569+(-5/24)</f>
        <v>42023.42664351852</v>
      </c>
      <c r="T2819" s="9">
        <f t="shared" ref="T2819:T2882" si="26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 E2883/D2883)*100,0)</f>
        <v>0</v>
      </c>
      <c r="P2883" t="e">
        <f t="shared" ref="P2883:P2946" si="271" xml:space="preserve"> ROUND((E2883/L2883),2)</f>
        <v>#DIV/0!</v>
      </c>
      <c r="Q2883" t="str">
        <f t="shared" ref="Q2883:Q2946" si="272">LEFT(N2883, FIND("/",N2883)-1)</f>
        <v>theater</v>
      </c>
      <c r="R2883" t="str">
        <f t="shared" ref="R2883:R2946" si="273">RIGHT(N2883,LEN(N2883) - FIND("/",N2883))</f>
        <v>plays</v>
      </c>
      <c r="S2883" s="9">
        <f t="shared" ref="S2883:S2946" si="274">(J2883/86400)+25569+(-5/24)</f>
        <v>41916.389305555553</v>
      </c>
      <c r="T2883" s="9">
        <f t="shared" ref="T2883:T2946" si="275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 E2947/D2947)*100,0)</f>
        <v>0</v>
      </c>
      <c r="P2947" t="e">
        <f t="shared" ref="P2947:P3010" si="277" xml:space="preserve"> ROUND((E2947/L2947),2)</f>
        <v>#DIV/0!</v>
      </c>
      <c r="Q2947" t="str">
        <f t="shared" ref="Q2947:Q3010" si="278">LEFT(N2947, FIND("/",N2947)-1)</f>
        <v>theater</v>
      </c>
      <c r="R2947" t="str">
        <f t="shared" ref="R2947:R3010" si="279">RIGHT(N2947,LEN(N2947) - FIND("/",N2947))</f>
        <v>spaces</v>
      </c>
      <c r="S2947" s="9">
        <f t="shared" ref="S2947:S3010" si="280">(J2947/86400)+25569+(-5/24)</f>
        <v>42117.931250000001</v>
      </c>
      <c r="T2947" s="9">
        <f t="shared" ref="T2947:T3010" si="281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 E3011/D3011)*100,0)</f>
        <v>120</v>
      </c>
      <c r="P3011">
        <f t="shared" ref="P3011:P3074" si="283" xml:space="preserve"> ROUND((E3011/L3011),2)</f>
        <v>233.9</v>
      </c>
      <c r="Q3011" t="str">
        <f t="shared" ref="Q3011:Q3074" si="284">LEFT(N3011, FIND("/",N3011)-1)</f>
        <v>theater</v>
      </c>
      <c r="R3011" t="str">
        <f t="shared" ref="R3011:R3074" si="285">RIGHT(N3011,LEN(N3011) - FIND("/",N3011))</f>
        <v>spaces</v>
      </c>
      <c r="S3011" s="9">
        <f t="shared" ref="S3011:S3074" si="286">(J3011/86400)+25569+(-5/24)</f>
        <v>41939.361574074072</v>
      </c>
      <c r="T3011" s="9">
        <f t="shared" ref="T3011:T3074" si="28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 E3075/D3075)*100,0)</f>
        <v>0</v>
      </c>
      <c r="P3075">
        <f t="shared" ref="P3075:P3138" si="289" xml:space="preserve"> ROUND((E3075/L3075),2)</f>
        <v>92.14</v>
      </c>
      <c r="Q3075" t="str">
        <f t="shared" ref="Q3075:Q3138" si="290">LEFT(N3075, FIND("/",N3075)-1)</f>
        <v>theater</v>
      </c>
      <c r="R3075" t="str">
        <f t="shared" ref="R3075:R3138" si="291">RIGHT(N3075,LEN(N3075) - FIND("/",N3075))</f>
        <v>spaces</v>
      </c>
      <c r="S3075" s="9">
        <f t="shared" ref="S3075:S3138" si="292">(J3075/86400)+25569+(-5/24)</f>
        <v>42111.475694444445</v>
      </c>
      <c r="T3075" s="9">
        <f t="shared" ref="T3075:T3138" si="293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42409.362951388888</v>
      </c>
      <c r="T3076" s="9">
        <f t="shared" si="29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 E3139/D3139)*100,0)</f>
        <v>3</v>
      </c>
      <c r="P3139">
        <f t="shared" ref="P3139:P3202" si="295" xml:space="preserve"> ROUND((E3139/L3139),2)</f>
        <v>50</v>
      </c>
      <c r="Q3139" t="str">
        <f t="shared" ref="Q3139:Q3202" si="296">LEFT(N3139, FIND("/",N3139)-1)</f>
        <v>theater</v>
      </c>
      <c r="R3139" t="str">
        <f t="shared" ref="R3139:R3202" si="297">RIGHT(N3139,LEN(N3139) - FIND("/",N3139))</f>
        <v>plays</v>
      </c>
      <c r="S3139" s="9">
        <f t="shared" ref="S3139:S3202" si="298">(J3139/86400)+25569+(-5/24)</f>
        <v>42807.676724537036</v>
      </c>
      <c r="T3139" s="9">
        <f t="shared" ref="T3139:T3202" si="2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 E3203/D3203)*100,0)</f>
        <v>1</v>
      </c>
      <c r="P3203">
        <f t="shared" ref="P3203:P3266" si="301" xml:space="preserve"> ROUND((E3203/L3203),2)</f>
        <v>12.5</v>
      </c>
      <c r="Q3203" t="str">
        <f t="shared" ref="Q3203:Q3266" si="302">LEFT(N3203, FIND("/",N3203)-1)</f>
        <v>theater</v>
      </c>
      <c r="R3203" t="str">
        <f t="shared" ref="R3203:R3266" si="303">RIGHT(N3203,LEN(N3203) - FIND("/",N3203))</f>
        <v>musical</v>
      </c>
      <c r="S3203" s="9">
        <f t="shared" ref="S3203:S3266" si="304">(J3203/86400)+25569+(-5/24)</f>
        <v>41861.558761574073</v>
      </c>
      <c r="T3203" s="9">
        <f t="shared" ref="T3203:T3266" si="305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 E3267/D3267)*100,0)</f>
        <v>164</v>
      </c>
      <c r="P3267">
        <f t="shared" ref="P3267:P3330" si="307" xml:space="preserve"> ROUND((E3267/L3267),2)</f>
        <v>70.290000000000006</v>
      </c>
      <c r="Q3267" t="str">
        <f t="shared" ref="Q3267:Q3330" si="308">LEFT(N3267, FIND("/",N3267)-1)</f>
        <v>theater</v>
      </c>
      <c r="R3267" t="str">
        <f t="shared" ref="R3267:R3330" si="309">RIGHT(N3267,LEN(N3267) - FIND("/",N3267))</f>
        <v>plays</v>
      </c>
      <c r="S3267" s="9">
        <f t="shared" ref="S3267:S3330" si="310">(J3267/86400)+25569+(-5/24)</f>
        <v>42311.503645833327</v>
      </c>
      <c r="T3267" s="9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42136.327800925923</v>
      </c>
      <c r="T3268" s="9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 E3331/D3331)*100,0)</f>
        <v>117</v>
      </c>
      <c r="P3331">
        <f t="shared" ref="P3331:P3394" si="313" xml:space="preserve"> ROUND((E3331/L3331),2)</f>
        <v>44.92</v>
      </c>
      <c r="Q3331" t="str">
        <f t="shared" ref="Q3331:Q3394" si="314">LEFT(N3331, FIND("/",N3331)-1)</f>
        <v>theater</v>
      </c>
      <c r="R3331" t="str">
        <f t="shared" ref="R3331:R3394" si="315">RIGHT(N3331,LEN(N3331) - FIND("/",N3331))</f>
        <v>plays</v>
      </c>
      <c r="S3331" s="9">
        <f t="shared" ref="S3331:S3394" si="316">(J3331/86400)+25569+(-5/24)</f>
        <v>41837.114675925921</v>
      </c>
      <c r="T3331" s="9">
        <f t="shared" ref="T3331:T3394" si="31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 E3395/D3395)*100,0)</f>
        <v>106</v>
      </c>
      <c r="P3395">
        <f t="shared" ref="P3395:P3458" si="319" xml:space="preserve"> ROUND((E3395/L3395),2)</f>
        <v>36.07</v>
      </c>
      <c r="Q3395" t="str">
        <f t="shared" ref="Q3395:Q3458" si="320">LEFT(N3395, FIND("/",N3395)-1)</f>
        <v>theater</v>
      </c>
      <c r="R3395" t="str">
        <f t="shared" ref="R3395:R3458" si="321">RIGHT(N3395,LEN(N3395) - FIND("/",N3395))</f>
        <v>plays</v>
      </c>
      <c r="S3395" s="9">
        <f t="shared" ref="S3395:S3458" si="322">(J3395/86400)+25569+(-5/24)</f>
        <v>41923.713310185187</v>
      </c>
      <c r="T3395" s="9">
        <f t="shared" ref="T3395:T3458" si="32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 E3459/D3459)*100,0)</f>
        <v>140</v>
      </c>
      <c r="P3459">
        <f t="shared" ref="P3459:P3522" si="325" xml:space="preserve"> ROUND((E3459/L3459),2)</f>
        <v>50.98</v>
      </c>
      <c r="Q3459" t="str">
        <f t="shared" ref="Q3459:Q3522" si="326">LEFT(N3459, FIND("/",N3459)-1)</f>
        <v>theater</v>
      </c>
      <c r="R3459" t="str">
        <f t="shared" ref="R3459:R3522" si="327">RIGHT(N3459,LEN(N3459) - FIND("/",N3459))</f>
        <v>plays</v>
      </c>
      <c r="S3459" s="9">
        <f t="shared" ref="S3459:S3522" si="328">(J3459/86400)+25569+(-5/24)</f>
        <v>42016.498344907406</v>
      </c>
      <c r="T3459" s="9">
        <f t="shared" ref="T3459:T3522" si="32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 E3523/D3523)*100,0)</f>
        <v>169</v>
      </c>
      <c r="P3523">
        <f t="shared" ref="P3523:P3586" si="331" xml:space="preserve"> ROUND((E3523/L3523),2)</f>
        <v>45.62</v>
      </c>
      <c r="Q3523" t="str">
        <f t="shared" ref="Q3523:Q3586" si="332">LEFT(N3523, FIND("/",N3523)-1)</f>
        <v>theater</v>
      </c>
      <c r="R3523" t="str">
        <f t="shared" ref="R3523:R3586" si="333">RIGHT(N3523,LEN(N3523) - FIND("/",N3523))</f>
        <v>plays</v>
      </c>
      <c r="S3523" s="9">
        <f t="shared" ref="S3523:S3586" si="334">(J3523/86400)+25569+(-5/24)</f>
        <v>41881.153009259258</v>
      </c>
      <c r="T3523" s="9">
        <f t="shared" ref="T3523:T3586" si="33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 E3587/D3587)*100,0)</f>
        <v>119</v>
      </c>
      <c r="P3587">
        <f t="shared" ref="P3587:P3650" si="337" xml:space="preserve"> ROUND((E3587/L3587),2)</f>
        <v>176.09</v>
      </c>
      <c r="Q3587" t="str">
        <f t="shared" ref="Q3587:Q3650" si="338">LEFT(N3587, FIND("/",N3587)-1)</f>
        <v>theater</v>
      </c>
      <c r="R3587" t="str">
        <f t="shared" ref="R3587:R3650" si="339">RIGHT(N3587,LEN(N3587) - FIND("/",N3587))</f>
        <v>plays</v>
      </c>
      <c r="S3587" s="9">
        <f t="shared" ref="S3587:S3650" si="340">(J3587/86400)+25569+(-5/24)</f>
        <v>41964.507986111108</v>
      </c>
      <c r="T3587" s="9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 E3651/D3651)*100,0)</f>
        <v>104</v>
      </c>
      <c r="P3651">
        <f t="shared" ref="P3651:P3714" si="343" xml:space="preserve"> ROUND((E3651/L3651),2)</f>
        <v>97.5</v>
      </c>
      <c r="Q3651" t="str">
        <f t="shared" ref="Q3651:Q3714" si="344">LEFT(N3651, FIND("/",N3651)-1)</f>
        <v>theater</v>
      </c>
      <c r="R3651" t="str">
        <f t="shared" ref="R3651:R3714" si="345">RIGHT(N3651,LEN(N3651) - FIND("/",N3651))</f>
        <v>plays</v>
      </c>
      <c r="S3651" s="9">
        <f t="shared" ref="S3651:S3714" si="346">(J3651/86400)+25569+(-5/24)</f>
        <v>41780.504560185182</v>
      </c>
      <c r="T3651" s="9">
        <f t="shared" ref="T3651:T3714" si="34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 E3715/D3715)*100,0)</f>
        <v>102</v>
      </c>
      <c r="P3715">
        <f t="shared" ref="P3715:P3778" si="349" xml:space="preserve"> ROUND((E3715/L3715),2)</f>
        <v>106.84</v>
      </c>
      <c r="Q3715" t="str">
        <f t="shared" ref="Q3715:Q3778" si="350">LEFT(N3715, FIND("/",N3715)-1)</f>
        <v>theater</v>
      </c>
      <c r="R3715" t="str">
        <f t="shared" ref="R3715:R3778" si="351">RIGHT(N3715,LEN(N3715) - FIND("/",N3715))</f>
        <v>plays</v>
      </c>
      <c r="S3715" s="9">
        <f t="shared" ref="S3715:S3778" si="352">(J3715/86400)+25569+(-5/24)</f>
        <v>42505.529699074068</v>
      </c>
      <c r="T3715" s="9">
        <f t="shared" ref="T3715:T3778" si="35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42118.347997685181</v>
      </c>
      <c r="T3716" s="9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 E3779/D3779)*100,0)</f>
        <v>143</v>
      </c>
      <c r="P3779">
        <f t="shared" ref="P3779:P3842" si="355" xml:space="preserve"> ROUND((E3779/L3779),2)</f>
        <v>48.54</v>
      </c>
      <c r="Q3779" t="str">
        <f t="shared" ref="Q3779:Q3842" si="356">LEFT(N3779, FIND("/",N3779)-1)</f>
        <v>theater</v>
      </c>
      <c r="R3779" t="str">
        <f t="shared" ref="R3779:R3842" si="357">RIGHT(N3779,LEN(N3779) - FIND("/",N3779))</f>
        <v>musical</v>
      </c>
      <c r="S3779" s="9">
        <f t="shared" ref="S3779:S3842" si="358">(J3779/86400)+25569+(-5/24)</f>
        <v>41886.903020833335</v>
      </c>
      <c r="T3779" s="9">
        <f t="shared" ref="T3779:T3842" si="35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 E3843/D3843)*100,0)</f>
        <v>9</v>
      </c>
      <c r="P3843">
        <f t="shared" ref="P3843:P3906" si="361" xml:space="preserve"> ROUND((E3843/L3843),2)</f>
        <v>25.65</v>
      </c>
      <c r="Q3843" t="str">
        <f t="shared" ref="Q3843:Q3906" si="362">LEFT(N3843, FIND("/",N3843)-1)</f>
        <v>theater</v>
      </c>
      <c r="R3843" t="str">
        <f t="shared" ref="R3843:R3906" si="363">RIGHT(N3843,LEN(N3843) - FIND("/",N3843))</f>
        <v>plays</v>
      </c>
      <c r="S3843" s="9">
        <f t="shared" ref="S3843:S3906" si="364">(J3843/86400)+25569+(-5/24)</f>
        <v>41780.57739583333</v>
      </c>
      <c r="T3843" s="9">
        <f t="shared" ref="T3843:T3906" si="365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 E3907/D3907)*100,0)</f>
        <v>12</v>
      </c>
      <c r="P3907">
        <f t="shared" ref="P3907:P3970" si="367" xml:space="preserve"> ROUND((E3907/L3907),2)</f>
        <v>24.71</v>
      </c>
      <c r="Q3907" t="str">
        <f t="shared" ref="Q3907:Q3970" si="368">LEFT(N3907, FIND("/",N3907)-1)</f>
        <v>theater</v>
      </c>
      <c r="R3907" t="str">
        <f t="shared" ref="R3907:R3970" si="369">RIGHT(N3907,LEN(N3907) - FIND("/",N3907))</f>
        <v>plays</v>
      </c>
      <c r="S3907" s="9">
        <f t="shared" ref="S3907:S3970" si="370">(J3907/86400)+25569+(-5/24)</f>
        <v>42124.415543981479</v>
      </c>
      <c r="T3907" s="9">
        <f t="shared" ref="T3907:T3970" si="371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 E3971/D3971)*100,0)</f>
        <v>7</v>
      </c>
      <c r="P3971">
        <f t="shared" ref="P3971:P4034" si="373" xml:space="preserve"> ROUND((E3971/L3971),2)</f>
        <v>35.17</v>
      </c>
      <c r="Q3971" t="str">
        <f t="shared" ref="Q3971:Q4034" si="374">LEFT(N3971, FIND("/",N3971)-1)</f>
        <v>theater</v>
      </c>
      <c r="R3971" t="str">
        <f t="shared" ref="R3971:R4034" si="375">RIGHT(N3971,LEN(N3971) - FIND("/",N3971))</f>
        <v>plays</v>
      </c>
      <c r="S3971" s="9">
        <f t="shared" ref="S3971:S4034" si="376">(J3971/86400)+25569+(-5/24)</f>
        <v>42601.646365740737</v>
      </c>
      <c r="T3971" s="9">
        <f t="shared" ref="T3971:T4034" si="377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42447.655219907407</v>
      </c>
      <c r="T3972" s="9">
        <f t="shared" si="37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 E4035/D4035)*100,0)</f>
        <v>26</v>
      </c>
      <c r="P4035">
        <f t="shared" ref="P4035:P4098" si="379" xml:space="preserve"> ROUND((E4035/L4035),2)</f>
        <v>65.34</v>
      </c>
      <c r="Q4035" t="str">
        <f t="shared" ref="Q4035:Q4098" si="380">LEFT(N4035, FIND("/",N4035)-1)</f>
        <v>theater</v>
      </c>
      <c r="R4035" t="str">
        <f t="shared" ref="R4035:R4098" si="381">RIGHT(N4035,LEN(N4035) - FIND("/",N4035))</f>
        <v>plays</v>
      </c>
      <c r="S4035" s="9">
        <f t="shared" ref="S4035:S4098" si="382">(J4035/86400)+25569+(-5/24)</f>
        <v>42614.06046296296</v>
      </c>
      <c r="T4035" s="9">
        <f t="shared" ref="T4035:T4098" si="383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 E4099/D4099)*100,0)</f>
        <v>0</v>
      </c>
      <c r="P4099" t="e">
        <f t="shared" ref="P4099:P4115" si="385" xml:space="preserve"> ROUND((E4099/L4099),2)</f>
        <v>#DIV/0!</v>
      </c>
      <c r="Q4099" t="str">
        <f t="shared" ref="Q4099:Q4115" si="386">LEFT(N4099, FIND("/",N4099)-1)</f>
        <v>theater</v>
      </c>
      <c r="R4099" t="str">
        <f t="shared" ref="R4099:R4115" si="387">RIGHT(N4099,LEN(N4099) - FIND("/",N4099))</f>
        <v>plays</v>
      </c>
      <c r="S4099" s="9">
        <f t="shared" ref="S4099:S4115" si="388">(J4099/86400)+25569+(-5/24)</f>
        <v>42344.616168981483</v>
      </c>
      <c r="T4099" s="9">
        <f t="shared" ref="T4099:T4115" si="38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conditionalFormatting sqref="F2:F4115">
    <cfRule type="cellIs" dxfId="2" priority="4" operator="equal">
      <formula>"successful"</formula>
    </cfRule>
    <cfRule type="cellIs" dxfId="1" priority="3" operator="equal">
      <formula>"canceled"</formula>
    </cfRule>
    <cfRule type="cellIs" dxfId="0" priority="2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84CCD-1F90-4B55-80F1-42141C664AF3}">
  <dimension ref="A1:H13"/>
  <sheetViews>
    <sheetView workbookViewId="0">
      <selection activeCell="L31" sqref="L31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8386</v>
      </c>
      <c r="G1" s="10" t="s">
        <v>8387</v>
      </c>
      <c r="H1" s="10" t="s">
        <v>8388</v>
      </c>
    </row>
    <row r="2" spans="1:8" x14ac:dyDescent="0.3">
      <c r="A2" s="6" t="s">
        <v>8389</v>
      </c>
      <c r="B2">
        <f xml:space="preserve"> COUNTIFS(KickStarter_Data!D2:D4115, "&lt;1000",KickStarter_Data!F2:F4115, "=successful")</f>
        <v>322</v>
      </c>
      <c r="C2">
        <f xml:space="preserve"> COUNTIFS(KickStarter_Data!D2:D4115, "&lt;1000",KickStarter_Data!F2:F4115, "=failed")</f>
        <v>113</v>
      </c>
      <c r="D2">
        <f xml:space="preserve"> COUNTIFS(KickStarter_Data!D2:D4115, "&lt;1000",KickStarter_Data!F2:F4115, "=canceled")</f>
        <v>18</v>
      </c>
      <c r="E2">
        <f>SUM(B2,C2,D2)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">
      <c r="A3" t="s">
        <v>8390</v>
      </c>
      <c r="B3">
        <f xml:space="preserve"> COUNTIFS(KickStarter_Data!D2:D4115, "&gt;= 1000", KickStarter_Data!F2:F4115,"=successful",KickStarter_Data!D2:D4115, "&lt;5000")</f>
        <v>932</v>
      </c>
      <c r="C3">
        <f xml:space="preserve"> COUNTIFS(KickStarter_Data!D2:D4115, "&gt;= 1000", KickStarter_Data!F2:F4115,"=failed",KickStarter_Data!D2:D4115, "&lt;5000")</f>
        <v>420</v>
      </c>
      <c r="D3">
        <f xml:space="preserve"> COUNTIFS(KickStarter_Data!D2:D4115, "&gt;= 1000", KickStarter_Data!F2:F4115,"=canceled",KickStarter_Data!D2:D4115, "&lt;5000")</f>
        <v>60</v>
      </c>
      <c r="E3">
        <f t="shared" ref="E3:E13" si="0">SUM(B3,C3,D3)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">
      <c r="A4" t="s">
        <v>8391</v>
      </c>
      <c r="B4">
        <f xml:space="preserve"> COUNTIFS(KickStarter_Data!D2:D4115, "&gt;= 5000", KickStarter_Data!F2:F4115,"=successful",KickStarter_Data!D2:D4115, "&lt;10000")</f>
        <v>381</v>
      </c>
      <c r="C4">
        <f xml:space="preserve"> COUNTIFS(KickStarter_Data!D2:D4115, "&gt;= 5000", KickStarter_Data!F2:F4115,"=failed",KickStarter_Data!D2:D4115, "&lt;10000")</f>
        <v>283</v>
      </c>
      <c r="D4">
        <f xml:space="preserve"> COUNTIFS(KickStarter_Data!D2:D4115, "&gt;= 5000", KickStarter_Data!F2:F4115,"=canceled",KickStarter_Data!D2:D4115, 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8392</v>
      </c>
      <c r="B5">
        <f xml:space="preserve"> COUNTIFS(KickStarter_Data!D2:D4115, "&gt;= 10000", KickStarter_Data!F2:F4115,"=successful",KickStarter_Data!D2:D4115, "&lt;15000")</f>
        <v>168</v>
      </c>
      <c r="C5">
        <f xml:space="preserve"> COUNTIFS(KickStarter_Data!D2:D4115, "&gt;= 10000", KickStarter_Data!F2:F4115,"=failed",KickStarter_Data!D2:D4115, "&lt;15000")</f>
        <v>144</v>
      </c>
      <c r="D5">
        <f xml:space="preserve"> COUNTIFS(KickStarter_Data!D2:D4115, "&gt;= 10000", KickStarter_Data!F2:F4115,"=canceled",KickStarter_Data!D2:D4115, 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8393</v>
      </c>
      <c r="B6">
        <f xml:space="preserve"> COUNTIFS(KickStarter_Data!D2:D4115, "&gt;= 15000", KickStarter_Data!F2:F4115,"=successful",KickStarter_Data!D2:D4115, "&lt;20000")</f>
        <v>94</v>
      </c>
      <c r="C6">
        <f xml:space="preserve"> COUNTIFS(KickStarter_Data!D2:D4115, "&gt;= 15000", KickStarter_Data!F2:F4115,"=failed",KickStarter_Data!D2:D4115, "&lt;20000")</f>
        <v>90</v>
      </c>
      <c r="D6">
        <f xml:space="preserve"> COUNTIFS(KickStarter_Data!D2:D4115, "&gt;= 15000", KickStarter_Data!F2:F4115,"=canceled",KickStarter_Data!D2:D4115, 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8394</v>
      </c>
      <c r="B7">
        <f xml:space="preserve"> COUNTIFS(KickStarter_Data!D2:D4115, "&gt;= 20000", KickStarter_Data!F2:F4115,"=successful",KickStarter_Data!D2:D4115, "&lt;25000")</f>
        <v>62</v>
      </c>
      <c r="C7">
        <f xml:space="preserve"> COUNTIFS(KickStarter_Data!D2:D4115, "&gt;= 20000", KickStarter_Data!F2:F4115,"=failed",KickStarter_Data!D2:D4115, "&lt;25000")</f>
        <v>72</v>
      </c>
      <c r="D7">
        <f xml:space="preserve"> COUNTIFS(KickStarter_Data!D2:D4115, "&gt;= 20000", KickStarter_Data!F2:F4115,"=canceled",KickStarter_Data!D2:D4115, 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8395</v>
      </c>
      <c r="B8">
        <f xml:space="preserve"> COUNTIFS(KickStarter_Data!D2:D4115, "&gt;= 25000", KickStarter_Data!F2:F4115,"=successful",KickStarter_Data!D2:D4115, "&lt;30000")</f>
        <v>55</v>
      </c>
      <c r="C8">
        <f xml:space="preserve"> COUNTIFS(KickStarter_Data!D2:D4115, "&gt;= 25000", KickStarter_Data!F2:F4115,"=failed",KickStarter_Data!D2:D4115, "&lt;30000")</f>
        <v>64</v>
      </c>
      <c r="D8">
        <f xml:space="preserve"> COUNTIFS(KickStarter_Data!D2:D4115, "&gt;= 25000", KickStarter_Data!F2:F4115,"=canceled",KickStarter_Data!D2:D4115, 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8396</v>
      </c>
      <c r="B9">
        <f xml:space="preserve"> COUNTIFS(KickStarter_Data!D2:D4115, "&gt;= 30000", KickStarter_Data!F2:F4115,"=successful",KickStarter_Data!D2:D4115, "&lt;35000")</f>
        <v>32</v>
      </c>
      <c r="C9">
        <f xml:space="preserve"> COUNTIFS(KickStarter_Data!D2:D4115, "&gt;= 30000", KickStarter_Data!F2:F4115,"=failed",KickStarter_Data!D2:D4115, "&lt;35000")</f>
        <v>37</v>
      </c>
      <c r="D9">
        <f xml:space="preserve"> COUNTIFS(KickStarter_Data!D2:D4115, "&gt;= 30000", KickStarter_Data!F2:F4115,"=canceled",KickStarter_Data!D2:D4115, 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8397</v>
      </c>
      <c r="B10">
        <f xml:space="preserve"> COUNTIFS(KickStarter_Data!D2:D4115, "&gt;= 35000", KickStarter_Data!F2:F4115,"=successful",KickStarter_Data!D2:D4115, "&lt;40000")</f>
        <v>26</v>
      </c>
      <c r="C10">
        <f xml:space="preserve"> COUNTIFS(KickStarter_Data!D2:D4115, "&gt;= 35000", KickStarter_Data!F2:F4115,"=failed",KickStarter_Data!D2:D4115, "&lt;40000")</f>
        <v>22</v>
      </c>
      <c r="D10">
        <f xml:space="preserve"> COUNTIFS(KickStarter_Data!D2:D4115, "&gt;= 35000", KickStarter_Data!F2:F4115,"=canceled",KickStarter_Data!D2:D4115, 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8398</v>
      </c>
      <c r="B11">
        <f xml:space="preserve"> COUNTIFS(KickStarter_Data!D2:D4115, "&gt;= 40000", KickStarter_Data!F2:F4115,"=successful",KickStarter_Data!D2:D4115, "&lt;45000")</f>
        <v>21</v>
      </c>
      <c r="C11">
        <f xml:space="preserve"> COUNTIFS(KickStarter_Data!D2:D4115, "&gt;= 40000", KickStarter_Data!F2:F4115,"=failed",KickStarter_Data!D2:D4115, "&lt;45000")</f>
        <v>16</v>
      </c>
      <c r="D11">
        <f xml:space="preserve"> COUNTIFS(KickStarter_Data!D2:D4115, "&gt;= 40000", KickStarter_Data!F2:F4115,"=canceled",KickStarter_Data!D2:D4115, 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8399</v>
      </c>
      <c r="B12">
        <f xml:space="preserve"> COUNTIFS(KickStarter_Data!D2:D4115, "&gt;= 45000", KickStarter_Data!F2:F4115,"=successful",KickStarter_Data!D2:D4115, "&lt;50000")</f>
        <v>6</v>
      </c>
      <c r="C12">
        <f xml:space="preserve"> COUNTIFS(KickStarter_Data!D2:D4115, "&gt;= 45000", KickStarter_Data!F2:F4115,"=failed",KickStarter_Data!D2:D4115, "&lt;50000")</f>
        <v>11</v>
      </c>
      <c r="D12">
        <f xml:space="preserve"> COUNTIFS(KickStarter_Data!D2:D4115, "&gt;= 45000", KickStarter_Data!F2:F4115,"=canceled",KickStarter_Data!D2:D4115, 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8400</v>
      </c>
      <c r="B13">
        <f xml:space="preserve"> COUNTIFS(KickStarter_Data!D2:D4115, "&gt;= 50000", KickStarter_Data!F2:F4115,"=successful")</f>
        <v>86</v>
      </c>
      <c r="C13">
        <f xml:space="preserve"> COUNTIFS(KickStarter_Data!D2:D4115, "&gt;= 50000", KickStarter_Data!F2:F4115,"=failed")</f>
        <v>258</v>
      </c>
      <c r="D13">
        <f xml:space="preserve"> COUNTIFS(KickStarter_Data!D2:D4115, "&gt;= 50000", KickStarter_Data!F2:F4115,"=canceled")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Category_Outcome</vt:lpstr>
      <vt:lpstr>Sub-Category_Outcome</vt:lpstr>
      <vt:lpstr>Date_Outcome</vt:lpstr>
      <vt:lpstr>KickStarter_Data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Link</cp:lastModifiedBy>
  <dcterms:created xsi:type="dcterms:W3CDTF">2017-04-20T15:17:24Z</dcterms:created>
  <dcterms:modified xsi:type="dcterms:W3CDTF">2019-01-27T03:40:59Z</dcterms:modified>
</cp:coreProperties>
</file>