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Sheet1!$A$113:$J$113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C180" i="1" l="1"/>
  <c r="D178" i="1"/>
  <c r="D177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0" i="1"/>
  <c r="B191" i="1" s="1"/>
  <c r="B186" i="1"/>
  <c r="B189" i="1" s="1"/>
  <c r="B185" i="1"/>
  <c r="B184" i="1"/>
  <c r="B183" i="1"/>
  <c r="B182" i="1"/>
  <c r="B181" i="1"/>
  <c r="C179" i="1"/>
  <c r="B180" i="1" s="1"/>
  <c r="C178" i="1"/>
  <c r="C177" i="1"/>
  <c r="C175" i="1"/>
  <c r="C174" i="1"/>
  <c r="C173" i="1"/>
  <c r="B172" i="1"/>
  <c r="B171" i="1"/>
  <c r="B170" i="1"/>
  <c r="D169" i="1"/>
  <c r="B169" i="1"/>
  <c r="B168" i="1"/>
  <c r="B167" i="1"/>
  <c r="B166" i="1"/>
  <c r="D165" i="1"/>
  <c r="B165" i="1"/>
  <c r="B164" i="1"/>
  <c r="B163" i="1"/>
  <c r="D162" i="1"/>
  <c r="B162" i="1"/>
  <c r="B161" i="1"/>
  <c r="B160" i="1"/>
  <c r="D147" i="1"/>
  <c r="C147" i="1"/>
  <c r="D146" i="1"/>
  <c r="C146" i="1"/>
  <c r="D145" i="1"/>
  <c r="C145" i="1"/>
  <c r="D144" i="1"/>
  <c r="C144" i="1"/>
  <c r="D143" i="1"/>
  <c r="C143" i="1"/>
  <c r="J123" i="1"/>
  <c r="I123" i="1"/>
  <c r="E123" i="1"/>
  <c r="J122" i="1"/>
  <c r="I122" i="1"/>
  <c r="E122" i="1"/>
  <c r="J121" i="1"/>
  <c r="I121" i="1"/>
  <c r="E121" i="1"/>
  <c r="J120" i="1"/>
  <c r="I120" i="1"/>
  <c r="E120" i="1"/>
  <c r="J119" i="1"/>
  <c r="I119" i="1"/>
  <c r="E119" i="1"/>
  <c r="J118" i="1"/>
  <c r="I118" i="1"/>
  <c r="E118" i="1"/>
  <c r="J117" i="1"/>
  <c r="I117" i="1"/>
  <c r="E117" i="1"/>
  <c r="J116" i="1"/>
  <c r="I116" i="1"/>
  <c r="E116" i="1"/>
  <c r="J115" i="1"/>
  <c r="I115" i="1"/>
  <c r="E115" i="1"/>
  <c r="J114" i="1"/>
  <c r="I114" i="1"/>
  <c r="E114" i="1"/>
  <c r="F97" i="1"/>
  <c r="F91" i="1"/>
  <c r="F98" i="1" s="1"/>
  <c r="I81" i="1"/>
  <c r="H81" i="1"/>
  <c r="D81" i="1"/>
  <c r="I80" i="1"/>
  <c r="H80" i="1"/>
  <c r="D80" i="1"/>
  <c r="I79" i="1"/>
  <c r="H79" i="1"/>
  <c r="D79" i="1"/>
  <c r="I78" i="1"/>
  <c r="H78" i="1"/>
  <c r="D78" i="1"/>
  <c r="I77" i="1"/>
  <c r="H77" i="1"/>
  <c r="D77" i="1"/>
  <c r="I76" i="1"/>
  <c r="H76" i="1"/>
  <c r="D76" i="1"/>
  <c r="I73" i="1"/>
  <c r="H73" i="1"/>
  <c r="D73" i="1"/>
  <c r="I72" i="1"/>
  <c r="H72" i="1"/>
  <c r="D72" i="1"/>
  <c r="I75" i="1"/>
  <c r="H75" i="1"/>
  <c r="D75" i="1"/>
  <c r="I74" i="1"/>
  <c r="H74" i="1"/>
  <c r="D74" i="1"/>
  <c r="C38" i="1"/>
  <c r="C39" i="1"/>
  <c r="C36" i="1"/>
  <c r="C37" i="1"/>
  <c r="C35" i="1"/>
  <c r="C29" i="1"/>
  <c r="C28" i="1"/>
  <c r="C27" i="1"/>
  <c r="C26" i="1"/>
  <c r="C25" i="1"/>
  <c r="C13" i="1"/>
  <c r="C12" i="1"/>
  <c r="C11" i="1"/>
  <c r="C10" i="1"/>
  <c r="C9" i="1"/>
  <c r="B187" i="1" l="1"/>
  <c r="B188" i="1"/>
</calcChain>
</file>

<file path=xl/sharedStrings.xml><?xml version="1.0" encoding="utf-8"?>
<sst xmlns="http://schemas.openxmlformats.org/spreadsheetml/2006/main" count="311" uniqueCount="188">
  <si>
    <t>. 数字和文本区别</t>
    <phoneticPr fontId="3" type="noConversion"/>
  </si>
  <si>
    <t>身份证</t>
    <phoneticPr fontId="3" type="noConversion"/>
  </si>
  <si>
    <t>441602199302140017</t>
    <phoneticPr fontId="3" type="noConversion"/>
  </si>
  <si>
    <t>. 自动填充和自定义填充</t>
    <phoneticPr fontId="3" type="noConversion"/>
  </si>
  <si>
    <t>第一列</t>
    <phoneticPr fontId="3" type="noConversion"/>
  </si>
  <si>
    <t>第二列</t>
    <phoneticPr fontId="3" type="noConversion"/>
  </si>
  <si>
    <t>求和</t>
    <phoneticPr fontId="3" type="noConversion"/>
  </si>
  <si>
    <t>季节</t>
    <phoneticPr fontId="3" type="noConversion"/>
  </si>
  <si>
    <t>春</t>
    <phoneticPr fontId="3" type="noConversion"/>
  </si>
  <si>
    <t>文件 -&gt; 选项 -&gt; 高级 -&gt; 编辑自定义列表</t>
    <phoneticPr fontId="3" type="noConversion"/>
  </si>
  <si>
    <t>夏</t>
  </si>
  <si>
    <t>秋</t>
  </si>
  <si>
    <t>冬</t>
  </si>
  <si>
    <t>春</t>
  </si>
  <si>
    <t>. 合并单元格</t>
    <phoneticPr fontId="3" type="noConversion"/>
  </si>
  <si>
    <t>数据说明</t>
    <phoneticPr fontId="3" type="noConversion"/>
  </si>
  <si>
    <t>数据说明2</t>
    <phoneticPr fontId="3" type="noConversion"/>
  </si>
  <si>
    <t>. 设置单元格格式，边框，底纹</t>
    <phoneticPr fontId="3" type="noConversion"/>
  </si>
  <si>
    <t>第一列</t>
    <phoneticPr fontId="3" type="noConversion"/>
  </si>
  <si>
    <t>第二列</t>
    <phoneticPr fontId="3" type="noConversion"/>
  </si>
  <si>
    <t>求和</t>
    <phoneticPr fontId="3" type="noConversion"/>
  </si>
  <si>
    <t>春</t>
    <phoneticPr fontId="3" type="noConversion"/>
  </si>
  <si>
    <t>. 单元格两种工作模式</t>
    <phoneticPr fontId="3" type="noConversion"/>
  </si>
  <si>
    <t>. 新建，删除，隐藏，移动复制工作表</t>
    <phoneticPr fontId="3" type="noConversion"/>
  </si>
  <si>
    <t>工作表低栏右键</t>
    <phoneticPr fontId="3" type="noConversion"/>
  </si>
  <si>
    <t>. 工作表的保护</t>
    <phoneticPr fontId="3" type="noConversion"/>
  </si>
  <si>
    <t>审阅 -&gt; 允许用户编辑区域 -&gt; 保护工作表</t>
    <phoneticPr fontId="3" type="noConversion"/>
  </si>
  <si>
    <t>. 合并计算</t>
    <phoneticPr fontId="3" type="noConversion"/>
  </si>
  <si>
    <t>门店1</t>
    <phoneticPr fontId="3" type="noConversion"/>
  </si>
  <si>
    <t>产品</t>
    <phoneticPr fontId="3" type="noConversion"/>
  </si>
  <si>
    <t>一季度</t>
    <phoneticPr fontId="3" type="noConversion"/>
  </si>
  <si>
    <t>二季度</t>
    <phoneticPr fontId="3" type="noConversion"/>
  </si>
  <si>
    <t>三季度</t>
    <phoneticPr fontId="3" type="noConversion"/>
  </si>
  <si>
    <t>电视机</t>
    <phoneticPr fontId="3" type="noConversion"/>
  </si>
  <si>
    <t>电冰箱</t>
    <phoneticPr fontId="3" type="noConversion"/>
  </si>
  <si>
    <t>门店2</t>
  </si>
  <si>
    <t>产品</t>
  </si>
  <si>
    <t>一季度</t>
  </si>
  <si>
    <t>二季度</t>
  </si>
  <si>
    <t>三季度</t>
  </si>
  <si>
    <t>电视机</t>
  </si>
  <si>
    <t>电冰箱</t>
  </si>
  <si>
    <t>合计</t>
  </si>
  <si>
    <t>学号</t>
    <phoneticPr fontId="3" type="noConversion"/>
  </si>
  <si>
    <t>姓名</t>
    <phoneticPr fontId="3" type="noConversion"/>
  </si>
  <si>
    <t>性别</t>
    <phoneticPr fontId="3" type="noConversion"/>
  </si>
  <si>
    <t>班级</t>
    <phoneticPr fontId="3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</si>
  <si>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</si>
  <si>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</si>
  <si>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</si>
  <si>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总分</t>
    <phoneticPr fontId="3" type="noConversion"/>
  </si>
  <si>
    <t>平均分</t>
    <phoneticPr fontId="3" type="noConversion"/>
  </si>
  <si>
    <t>周迅</t>
    <phoneticPr fontId="3" type="noConversion"/>
  </si>
  <si>
    <t>男</t>
    <phoneticPr fontId="3" type="noConversion"/>
  </si>
  <si>
    <t>周杰伦</t>
    <phoneticPr fontId="3" type="noConversion"/>
  </si>
  <si>
    <t>成龙</t>
    <phoneticPr fontId="3" type="noConversion"/>
  </si>
  <si>
    <t>刘德华</t>
    <phoneticPr fontId="3" type="noConversion"/>
  </si>
  <si>
    <t>周西村</t>
    <phoneticPr fontId="3" type="noConversion"/>
  </si>
  <si>
    <t>女</t>
    <phoneticPr fontId="3" type="noConversion"/>
  </si>
  <si>
    <t>周珊珊</t>
    <phoneticPr fontId="3" type="noConversion"/>
  </si>
  <si>
    <t>周星驰</t>
    <phoneticPr fontId="3" type="noConversion"/>
  </si>
  <si>
    <t>黎明</t>
    <phoneticPr fontId="3" type="noConversion"/>
  </si>
  <si>
    <t>周庄镇</t>
    <phoneticPr fontId="3" type="noConversion"/>
  </si>
  <si>
    <t>. 分类汇总，先排序后分类汇总</t>
    <phoneticPr fontId="3" type="noConversion"/>
  </si>
  <si>
    <t>编号</t>
    <phoneticPr fontId="3" type="noConversion"/>
  </si>
  <si>
    <t>部门</t>
    <phoneticPr fontId="3" type="noConversion"/>
  </si>
  <si>
    <t>年龄</t>
    <phoneticPr fontId="3" type="noConversion"/>
  </si>
  <si>
    <t>学历</t>
    <phoneticPr fontId="3" type="noConversion"/>
  </si>
  <si>
    <t>工资</t>
    <phoneticPr fontId="3" type="noConversion"/>
  </si>
  <si>
    <t>c001</t>
    <phoneticPr fontId="3" type="noConversion"/>
  </si>
  <si>
    <t>开发部</t>
    <phoneticPr fontId="3" type="noConversion"/>
  </si>
  <si>
    <t>本科</t>
    <phoneticPr fontId="3" type="noConversion"/>
  </si>
  <si>
    <t>c002</t>
    <phoneticPr fontId="3" type="noConversion"/>
  </si>
  <si>
    <t>销售部</t>
    <phoneticPr fontId="3" type="noConversion"/>
  </si>
  <si>
    <t>c005</t>
    <phoneticPr fontId="3" type="noConversion"/>
  </si>
  <si>
    <t>大专</t>
    <phoneticPr fontId="3" type="noConversion"/>
  </si>
  <si>
    <t>c006</t>
    <phoneticPr fontId="3" type="noConversion"/>
  </si>
  <si>
    <t>培训部</t>
    <phoneticPr fontId="3" type="noConversion"/>
  </si>
  <si>
    <t>男 平均值</t>
  </si>
  <si>
    <t>c003</t>
    <phoneticPr fontId="3" type="noConversion"/>
  </si>
  <si>
    <t>c004</t>
    <phoneticPr fontId="3" type="noConversion"/>
  </si>
  <si>
    <t>c007</t>
    <phoneticPr fontId="3" type="noConversion"/>
  </si>
  <si>
    <t>c008</t>
    <phoneticPr fontId="3" type="noConversion"/>
  </si>
  <si>
    <t>c009</t>
    <phoneticPr fontId="3" type="noConversion"/>
  </si>
  <si>
    <t>女 平均值</t>
  </si>
  <si>
    <t>总计平均值</t>
  </si>
  <si>
    <t>. 数据有效性</t>
    <phoneticPr fontId="3" type="noConversion"/>
  </si>
  <si>
    <t>张1</t>
    <phoneticPr fontId="3" type="noConversion"/>
  </si>
  <si>
    <t>男</t>
  </si>
  <si>
    <t>本科</t>
  </si>
  <si>
    <t>张2</t>
  </si>
  <si>
    <t>女</t>
  </si>
  <si>
    <t>大专</t>
  </si>
  <si>
    <t>张3</t>
  </si>
  <si>
    <t>张4</t>
  </si>
  <si>
    <t>张5</t>
  </si>
  <si>
    <t>. 数据透视表</t>
    <phoneticPr fontId="3" type="noConversion"/>
  </si>
  <si>
    <t>计数项:学号</t>
  </si>
  <si>
    <t>列标签</t>
  </si>
  <si>
    <t>行标签</t>
  </si>
  <si>
    <t>总计</t>
  </si>
  <si>
    <t>1班</t>
  </si>
  <si>
    <t>2班</t>
  </si>
  <si>
    <t>3班</t>
  </si>
  <si>
    <t>人数</t>
  </si>
  <si>
    <t>人数2</t>
  </si>
  <si>
    <t>50-59</t>
  </si>
  <si>
    <t>70-79</t>
  </si>
  <si>
    <t>80-89</t>
  </si>
  <si>
    <t>90-100</t>
  </si>
  <si>
    <t>. 相对引用和绝对引用</t>
    <phoneticPr fontId="3" type="noConversion"/>
  </si>
  <si>
    <t>绝对引用</t>
    <phoneticPr fontId="3" type="noConversion"/>
  </si>
  <si>
    <t>. 函数</t>
    <phoneticPr fontId="3" type="noConversion"/>
  </si>
  <si>
    <t>第三列</t>
    <phoneticPr fontId="3" type="noConversion"/>
  </si>
  <si>
    <t>成绩</t>
    <phoneticPr fontId="3" type="noConversion"/>
  </si>
  <si>
    <t>张3</t>
    <phoneticPr fontId="3" type="noConversion"/>
  </si>
  <si>
    <t>张     5</t>
    <phoneticPr fontId="3" type="noConversion"/>
  </si>
  <si>
    <t>安倍晋三</t>
    <phoneticPr fontId="3" type="noConversion"/>
  </si>
  <si>
    <t>张abc</t>
    <phoneticPr fontId="3" type="noConversion"/>
  </si>
  <si>
    <t>sum</t>
    <phoneticPr fontId="3" type="noConversion"/>
  </si>
  <si>
    <t>average</t>
    <phoneticPr fontId="3" type="noConversion"/>
  </si>
  <si>
    <t>count</t>
    <phoneticPr fontId="3" type="noConversion"/>
  </si>
  <si>
    <t>counta</t>
  </si>
  <si>
    <t>max</t>
    <phoneticPr fontId="3" type="noConversion"/>
  </si>
  <si>
    <t>min</t>
    <phoneticPr fontId="3" type="noConversion"/>
  </si>
  <si>
    <t>large</t>
    <phoneticPr fontId="3" type="noConversion"/>
  </si>
  <si>
    <t>small</t>
  </si>
  <si>
    <t>abs</t>
    <phoneticPr fontId="3" type="noConversion"/>
  </si>
  <si>
    <t>round</t>
    <phoneticPr fontId="3" type="noConversion"/>
  </si>
  <si>
    <t>trunc</t>
    <phoneticPr fontId="3" type="noConversion"/>
  </si>
  <si>
    <t>int</t>
    <phoneticPr fontId="3" type="noConversion"/>
  </si>
  <si>
    <t>roundup</t>
  </si>
  <si>
    <t>or</t>
    <phoneticPr fontId="3" type="noConversion"/>
  </si>
  <si>
    <t>and</t>
    <phoneticPr fontId="3" type="noConversion"/>
  </si>
  <si>
    <t>if</t>
    <phoneticPr fontId="3" type="noConversion"/>
  </si>
  <si>
    <t>sumif</t>
    <phoneticPr fontId="3" type="noConversion"/>
  </si>
  <si>
    <t>男生成绩求和</t>
    <phoneticPr fontId="3" type="noConversion"/>
  </si>
  <si>
    <t>女生成绩求和</t>
    <phoneticPr fontId="3" type="noConversion"/>
  </si>
  <si>
    <t>sumifs</t>
    <phoneticPr fontId="3" type="noConversion"/>
  </si>
  <si>
    <t>20岁内男生成绩求和</t>
    <phoneticPr fontId="3" type="noConversion"/>
  </si>
  <si>
    <t>vlookup</t>
    <phoneticPr fontId="3" type="noConversion"/>
  </si>
  <si>
    <t>学号</t>
    <phoneticPr fontId="3" type="noConversion"/>
  </si>
  <si>
    <t>姓名</t>
    <phoneticPr fontId="3" type="noConversion"/>
  </si>
  <si>
    <t>lookup</t>
    <phoneticPr fontId="3" type="noConversion"/>
  </si>
  <si>
    <t>rank</t>
    <phoneticPr fontId="3" type="noConversion"/>
  </si>
  <si>
    <t>today</t>
    <phoneticPr fontId="3" type="noConversion"/>
  </si>
  <si>
    <t>year</t>
    <phoneticPr fontId="3" type="noConversion"/>
  </si>
  <si>
    <t>month</t>
    <phoneticPr fontId="3" type="noConversion"/>
  </si>
  <si>
    <t>date</t>
    <phoneticPr fontId="3" type="noConversion"/>
  </si>
  <si>
    <t>time</t>
    <phoneticPr fontId="3" type="noConversion"/>
  </si>
  <si>
    <t>hour</t>
    <phoneticPr fontId="3" type="noConversion"/>
  </si>
  <si>
    <t>minute</t>
    <phoneticPr fontId="3" type="noConversion"/>
  </si>
  <si>
    <t>second</t>
    <phoneticPr fontId="3" type="noConversion"/>
  </si>
  <si>
    <t>now</t>
    <phoneticPr fontId="3" type="noConversion"/>
  </si>
  <si>
    <t>weekday</t>
    <phoneticPr fontId="3" type="noConversion"/>
  </si>
  <si>
    <t>mid</t>
    <phoneticPr fontId="3" type="noConversion"/>
  </si>
  <si>
    <t>left</t>
    <phoneticPr fontId="3" type="noConversion"/>
  </si>
  <si>
    <t>right</t>
    <phoneticPr fontId="3" type="noConversion"/>
  </si>
  <si>
    <t>trim</t>
    <phoneticPr fontId="3" type="noConversion"/>
  </si>
  <si>
    <t>concatename</t>
    <phoneticPr fontId="3" type="noConversion"/>
  </si>
  <si>
    <t>&amp;</t>
    <phoneticPr fontId="3" type="noConversion"/>
  </si>
  <si>
    <t>len</t>
    <phoneticPr fontId="3" type="noConversion"/>
  </si>
  <si>
    <t>lenb</t>
    <phoneticPr fontId="3" type="noConversion"/>
  </si>
  <si>
    <t>text</t>
    <phoneticPr fontId="3" type="noConversion"/>
  </si>
  <si>
    <t>mod</t>
    <phoneticPr fontId="3" type="noConversion"/>
  </si>
  <si>
    <t>isodd</t>
    <phoneticPr fontId="3" type="noConversion"/>
  </si>
  <si>
    <t>iseven</t>
    <phoneticPr fontId="3" type="noConversion"/>
  </si>
  <si>
    <t>20. 图表类型</t>
    <phoneticPr fontId="3" type="noConversion"/>
  </si>
  <si>
    <t>科目</t>
    <phoneticPr fontId="3" type="noConversion"/>
  </si>
  <si>
    <t>张4</t>
    <phoneticPr fontId="3" type="noConversion"/>
  </si>
  <si>
    <t>序号</t>
    <phoneticPr fontId="3" type="noConversion"/>
  </si>
  <si>
    <t>城市</t>
    <phoneticPr fontId="3" type="noConversion"/>
  </si>
  <si>
    <t>房价</t>
    <phoneticPr fontId="3" type="noConversion"/>
  </si>
  <si>
    <t>上涨</t>
    <phoneticPr fontId="3" type="noConversion"/>
  </si>
  <si>
    <t>广州</t>
    <phoneticPr fontId="3" type="noConversion"/>
  </si>
  <si>
    <t>北京</t>
    <phoneticPr fontId="3" type="noConversion"/>
  </si>
  <si>
    <t>上海</t>
    <phoneticPr fontId="3" type="noConversion"/>
  </si>
  <si>
    <t>深圳</t>
    <phoneticPr fontId="3" type="noConversion"/>
  </si>
  <si>
    <t>香港</t>
    <phoneticPr fontId="3" type="noConversion"/>
  </si>
  <si>
    <t>23. 迷你图</t>
    <phoneticPr fontId="3" type="noConversion"/>
  </si>
  <si>
    <t>一月</t>
    <phoneticPr fontId="3" type="noConversion"/>
  </si>
  <si>
    <t>二月</t>
    <phoneticPr fontId="3" type="noConversion"/>
  </si>
  <si>
    <t>三月</t>
    <phoneticPr fontId="3" type="noConversion"/>
  </si>
  <si>
    <t>部门1</t>
    <phoneticPr fontId="3" type="noConversion"/>
  </si>
  <si>
    <t>部门2</t>
    <phoneticPr fontId="3" type="noConversion"/>
  </si>
  <si>
    <t>部门3</t>
    <phoneticPr fontId="3" type="noConversion"/>
  </si>
  <si>
    <t>. 排序和筛选,条件格式</t>
    <phoneticPr fontId="3" type="noConversion"/>
  </si>
  <si>
    <t>右键 -&gt; 设置单元格格式 -&gt; 对齐 -&gt; 跨列居中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</si>
</sst>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[$-F800]dddd\,\ mmmm\ dd\,\ yyyy"/>
  </numFmts>
  <fonts count="6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4" fillId="3" borderId="1" xfId="0" applyFont="1" applyFill="1" applyBorder="1">
      <alignment vertical="center"/>
    </xf>
    <xf numFmtId="0" fontId="2" fillId="2" borderId="2" xfId="1" applyBorder="1">
      <alignment vertical="center"/>
    </xf>
    <xf numFmtId="0" fontId="2" fillId="2" borderId="3" xfId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1" fillId="0" borderId="5" xfId="0" applyFont="1" applyBorder="1">
      <alignment vertical="center"/>
    </xf>
    <xf numFmtId="0" fontId="5" fillId="4" borderId="7" xfId="0" applyFont="1" applyFill="1" applyBorder="1">
      <alignment vertical="center"/>
    </xf>
    <xf numFmtId="0" fontId="5" fillId="4" borderId="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1" fillId="5" borderId="8" xfId="0" applyFont="1" applyFill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强调文字颜色 1" xfId="1" builtinId="29"/>
  </cellStyles>
  <dxfs count="18">
    <dxf>
      <numFmt numFmtId="0" formatCode="General"/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'[1]第二学期成绩表 (2)'!$C$208</c:f>
              <c:strCache>
                <c:ptCount val="1"/>
                <c:pt idx="0">
                  <c:v>成绩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'[1]第二学期成绩表 (2)'!$A$209:$B$213</c:f>
              <c:multiLvlStrCache>
                <c:ptCount val="2"/>
                <c:lvl>
                  <c:pt idx="0">
                    <c:v>安倍晋三</c:v>
                  </c:pt>
                  <c:pt idx="1">
                    <c:v>英语</c:v>
                  </c:pt>
                </c:lvl>
                <c:lvl>
                  <c:pt idx="0">
                    <c:v>张4</c:v>
                  </c:pt>
                  <c:pt idx="1">
                    <c:v>数学</c:v>
                  </c:pt>
                </c:lvl>
                <c:lvl>
                  <c:pt idx="0">
                    <c:v>张3</c:v>
                  </c:pt>
                  <c:pt idx="1">
                    <c:v>数学</c:v>
                  </c:pt>
                </c:lvl>
                <c:lvl>
                  <c:pt idx="0">
                    <c:v>张2</c:v>
                  </c:pt>
                  <c:pt idx="1">
                    <c:v>英语</c:v>
                  </c:pt>
                </c:lvl>
                <c:lvl>
                  <c:pt idx="0">
                    <c:v>张1</c:v>
                  </c:pt>
                  <c:pt idx="1">
                    <c:v>英语</c:v>
                  </c:pt>
                </c:lvl>
              </c:multiLvlStrCache>
            </c:multiLvlStrRef>
          </c:cat>
          <c:val>
            <c:numRef>
              <c:f>'[1]第二学期成绩表 (2)'!$C$209:$C$213</c:f>
              <c:numCache>
                <c:formatCode>General</c:formatCode>
                <c:ptCount val="5"/>
                <c:pt idx="0">
                  <c:v>50</c:v>
                </c:pt>
                <c:pt idx="1">
                  <c:v>74</c:v>
                </c:pt>
                <c:pt idx="2">
                  <c:v>88</c:v>
                </c:pt>
                <c:pt idx="3">
                  <c:v>70</c:v>
                </c:pt>
                <c:pt idx="4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E-4950-96DA-EFFB1922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4688"/>
        <c:axId val="215228800"/>
      </c:barChart>
      <c:catAx>
        <c:axId val="21403468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0"/>
        <c:majorTickMark val="out"/>
        <c:minorTickMark val="none"/>
        <c:tickLblPos val="nextTo"/>
        <c:crossAx val="215228800"/>
        <c:crosses val="autoZero"/>
        <c:auto val="1"/>
        <c:lblAlgn val="ctr"/>
        <c:lblOffset val="100"/>
        <c:noMultiLvlLbl val="0"/>
      </c:catAx>
      <c:valAx>
        <c:axId val="215228800"/>
        <c:scaling>
          <c:orientation val="minMax"/>
          <c:max val="100"/>
          <c:min val="20"/>
        </c:scaling>
        <c:delete val="0"/>
        <c:axPos val="l"/>
        <c:majorGridlines/>
        <c:title>
          <c:layout/>
          <c:overlay val="0"/>
          <c:txPr>
            <a:bodyPr rot="0" vert="wordArtVertRtl"/>
            <a:lstStyle/>
            <a:p>
              <a:pPr>
                <a:defRPr/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21403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房价趋势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381720849250284E-2"/>
          <c:y val="0.17741870338951088"/>
          <c:w val="0.67271827337621548"/>
          <c:h val="0.6587908831878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'[1]第二学期成绩表 (2)'!$C$231</c:f>
              <c:strCache>
                <c:ptCount val="1"/>
                <c:pt idx="0">
                  <c:v>房价</c:v>
                </c:pt>
              </c:strCache>
            </c:strRef>
          </c:tx>
          <c:invertIfNegative val="0"/>
          <c:cat>
            <c:strRef>
              <c:f>'[1]第二学期成绩表 (2)'!$B$232:$B$236</c:f>
              <c:strCache>
                <c:ptCount val="5"/>
                <c:pt idx="0">
                  <c:v>广州</c:v>
                </c:pt>
                <c:pt idx="1">
                  <c:v>北京</c:v>
                </c:pt>
                <c:pt idx="2">
                  <c:v>上海</c:v>
                </c:pt>
                <c:pt idx="3">
                  <c:v>深圳</c:v>
                </c:pt>
                <c:pt idx="4">
                  <c:v>香港</c:v>
                </c:pt>
              </c:strCache>
            </c:strRef>
          </c:cat>
          <c:val>
            <c:numRef>
              <c:f>'[1]第二学期成绩表 (2)'!$C$232:$C$236</c:f>
              <c:numCache>
                <c:formatCode>General</c:formatCode>
                <c:ptCount val="5"/>
                <c:pt idx="0">
                  <c:v>13000</c:v>
                </c:pt>
                <c:pt idx="1">
                  <c:v>14000</c:v>
                </c:pt>
                <c:pt idx="2">
                  <c:v>21000</c:v>
                </c:pt>
                <c:pt idx="3">
                  <c:v>18000</c:v>
                </c:pt>
                <c:pt idx="4">
                  <c:v>44000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1C-4FB2-B5C7-D13BE6EF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60544"/>
        <c:axId val="215262336"/>
      </c:barChart>
      <c:lineChart>
        <c:grouping val="stacked"/>
        <c:varyColors val="0"/>
        <c:ser>
          <c:idx val="1"/>
          <c:order val="1"/>
          <c:tx>
            <c:strRef>
              <c:f>'[1]第二学期成绩表 (2)'!$D$231</c:f>
              <c:strCache>
                <c:ptCount val="1"/>
                <c:pt idx="0">
                  <c:v>上涨</c:v>
                </c:pt>
              </c:strCache>
            </c:strRef>
          </c:tx>
          <c:marker>
            <c:symbol val="circle"/>
            <c:size val="7"/>
          </c:marker>
          <c:cat>
            <c:strRef>
              <c:f>'[1]第二学期成绩表 (2)'!$B$232:$B$236</c:f>
              <c:strCache>
                <c:ptCount val="5"/>
                <c:pt idx="0">
                  <c:v>广州</c:v>
                </c:pt>
                <c:pt idx="1">
                  <c:v>北京</c:v>
                </c:pt>
                <c:pt idx="2">
                  <c:v>上海</c:v>
                </c:pt>
                <c:pt idx="3">
                  <c:v>深圳</c:v>
                </c:pt>
                <c:pt idx="4">
                  <c:v>香港</c:v>
                </c:pt>
              </c:strCache>
            </c:strRef>
          </c:cat>
          <c:val>
            <c:numRef>
              <c:f>'[1]第二学期成绩表 (2)'!$D$232:$D$236</c:f>
              <c:numCache>
                <c:formatCode>General</c:formatCode>
                <c:ptCount val="5"/>
                <c:pt idx="0">
                  <c:v>1.4E-2</c:v>
                </c:pt>
                <c:pt idx="1">
                  <c:v>3.4000000000000002E-2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3.4000000000000002E-2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1C-4FB2-B5C7-D13BE6EF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65664"/>
        <c:axId val="215263872"/>
      </c:lineChart>
      <c:catAx>
        <c:axId val="21526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62336"/>
        <c:crosses val="autoZero"/>
        <c:auto val="1"/>
        <c:lblAlgn val="ctr"/>
        <c:lblOffset val="100"/>
        <c:noMultiLvlLbl val="0"/>
      </c:catAx>
      <c:valAx>
        <c:axId val="21526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60544"/>
        <c:crosses val="autoZero"/>
        <c:crossBetween val="between"/>
      </c:valAx>
      <c:valAx>
        <c:axId val="21526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5265664"/>
        <c:crosses val="max"/>
        <c:crossBetween val="between"/>
      </c:valAx>
      <c:catAx>
        <c:axId val="21526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63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206</xdr:row>
      <xdr:rowOff>147637</xdr:rowOff>
    </xdr:from>
    <xdr:to>
      <xdr:col>10</xdr:col>
      <xdr:colOff>276224</xdr:colOff>
      <xdr:row>227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</xdr:colOff>
      <xdr:row>229</xdr:row>
      <xdr:rowOff>142875</xdr:rowOff>
    </xdr:from>
    <xdr:to>
      <xdr:col>10</xdr:col>
      <xdr:colOff>657225</xdr:colOff>
      <xdr:row>252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Microsoft\Excel\&#25805;&#20316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二学期数据分析表"/>
      <sheetName val="第二学期成绩表 (2)"/>
      <sheetName val="门店1"/>
      <sheetName val="门店2"/>
      <sheetName val="总计"/>
      <sheetName val="第一学期成绩表"/>
    </sheetNames>
    <sheetDataSet>
      <sheetData sheetId="0" refreshError="1"/>
      <sheetData sheetId="1">
        <row r="208">
          <cell r="C208" t="str">
            <v>成绩</v>
          </cell>
        </row>
        <row r="209">
          <cell r="A209" t="str">
            <v>张1</v>
          </cell>
          <cell r="B209" t="str">
            <v>英语</v>
          </cell>
          <cell r="C209">
            <v>50</v>
          </cell>
        </row>
        <row r="210">
          <cell r="A210" t="str">
            <v>张2</v>
          </cell>
          <cell r="B210" t="str">
            <v>英语</v>
          </cell>
          <cell r="C210">
            <v>74</v>
          </cell>
        </row>
        <row r="211">
          <cell r="A211" t="str">
            <v>张3</v>
          </cell>
          <cell r="B211" t="str">
            <v>数学</v>
          </cell>
          <cell r="C211">
            <v>88</v>
          </cell>
        </row>
        <row r="212">
          <cell r="A212" t="str">
            <v>张4</v>
          </cell>
          <cell r="B212" t="str">
            <v>数学</v>
          </cell>
          <cell r="C212">
            <v>70</v>
          </cell>
        </row>
        <row r="213">
          <cell r="A213" t="str">
            <v>安倍晋三</v>
          </cell>
          <cell r="B213" t="str">
            <v>英语</v>
          </cell>
          <cell r="C213">
            <v>53</v>
          </cell>
        </row>
        <row r="231">
          <cell r="C231" t="str">
            <v>房价</v>
          </cell>
          <cell r="D231" t="str">
            <v>上涨</v>
          </cell>
        </row>
        <row r="232">
          <cell r="B232" t="str">
            <v>广州</v>
          </cell>
          <cell r="C232">
            <v>13000</v>
          </cell>
          <cell r="D232">
            <v>1.4E-2</v>
          </cell>
        </row>
        <row r="233">
          <cell r="B233" t="str">
            <v>北京</v>
          </cell>
          <cell r="C233">
            <v>14000</v>
          </cell>
          <cell r="D233">
            <v>3.4000000000000002E-2</v>
          </cell>
        </row>
        <row r="234">
          <cell r="B234" t="str">
            <v>上海</v>
          </cell>
          <cell r="C234">
            <v>21000</v>
          </cell>
          <cell r="D234">
            <v>2.5999999999999999E-2</v>
          </cell>
        </row>
        <row r="235">
          <cell r="B235" t="str">
            <v>深圳</v>
          </cell>
          <cell r="C235">
            <v>18000</v>
          </cell>
          <cell r="D235">
            <v>1.0999999999999999E-2</v>
          </cell>
        </row>
        <row r="236">
          <cell r="B236" t="str">
            <v>香港</v>
          </cell>
          <cell r="C236">
            <v>44000</v>
          </cell>
          <cell r="D236">
            <v>3.4000000000000002E-2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AppData\Roaming\Microsoft\Excel\&#25805;&#20316;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s" refreshedDate="43760.460026620371" createdVersion="4" refreshedVersion="4" minRefreshableVersion="3" recordCount="10">
  <cacheSource type="worksheet">
    <worksheetSource ref="A113:J123" sheet="第二学期成绩表 (2)" r:id="rId2"/>
  </cacheSource>
  <cacheFields count="10">
    <cacheField name="学号" numFmtId="0">
      <sharedItems containsSemiMixedTypes="0" containsString="0" containsNumber="1" containsInteger="1" minValue="120104" maxValue="120304"/>
    </cacheField>
    <cacheField name="姓名" numFmtId="0">
      <sharedItems/>
    </cacheField>
    <cacheField name="性别" numFmtId="0">
      <sharedItems count="2">
        <s v="男"/>
        <s v="女"/>
      </sharedItems>
    </cacheField>
    <cacheField name="年龄" numFmtId="0">
      <sharedItems containsSemiMixedTypes="0" containsString="0" containsNumber="1" containsInteger="1" minValue="16" maxValue="26"/>
    </cacheField>
    <cacheField name="班级" numFmtId="0">
      <sharedItems count="3">
        <s v="1班"/>
        <s v="2班"/>
        <s v="3班"/>
      </sharedItems>
    </cacheField>
    <cacheField name="语文" numFmtId="0">
      <sharedItems containsSemiMixedTypes="0" containsString="0" containsNumber="1" containsInteger="1" minValue="54" maxValue="98" count="9">
        <n v="98"/>
        <n v="94"/>
        <n v="76"/>
        <n v="78"/>
        <n v="89"/>
        <n v="74"/>
        <n v="54"/>
        <n v="55"/>
        <n v="93"/>
      </sharedItems>
      <fieldGroup base="5">
        <rangePr autoStart="0" autoEnd="0"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数学" numFmtId="0">
      <sharedItems containsSemiMixedTypes="0" containsString="0" containsNumber="1" containsInteger="1" minValue="64" maxValue="99"/>
    </cacheField>
    <cacheField name="英语" numFmtId="0">
      <sharedItems containsSemiMixedTypes="0" containsString="0" containsNumber="1" containsInteger="1" minValue="56" maxValue="97"/>
    </cacheField>
    <cacheField name="总分" numFmtId="0">
      <sharedItems containsSemiMixedTypes="0" containsString="0" containsNumber="1" containsInteger="1" minValue="196" maxValue="273"/>
    </cacheField>
    <cacheField name="平均分" numFmtId="0">
      <sharedItems containsSemiMixedTypes="0" containsString="0" containsNumber="1" minValue="65.333333333333329" maxValue="91" count="8">
        <n v="79.666666666666671"/>
        <n v="83.666666666666671"/>
        <n v="85.666666666666671"/>
        <n v="74.333333333333329"/>
        <n v="79"/>
        <n v="77"/>
        <n v="65.333333333333329"/>
        <n v="91"/>
      </sharedItems>
      <fieldGroup base="9">
        <rangePr autoStart="0" autoEnd="0" startNum="80" endNum="100" groupInterval="10"/>
        <groupItems count="4">
          <s v="&lt;80"/>
          <s v="80-90"/>
          <s v="90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20104"/>
    <s v="成龙"/>
    <x v="0"/>
    <n v="21"/>
    <x v="0"/>
    <x v="0"/>
    <n v="85"/>
    <n v="56"/>
    <n v="239"/>
    <x v="0"/>
  </r>
  <r>
    <n v="120207"/>
    <s v="成龙"/>
    <x v="0"/>
    <n v="24"/>
    <x v="1"/>
    <x v="1"/>
    <n v="99"/>
    <n v="58"/>
    <n v="251"/>
    <x v="1"/>
  </r>
  <r>
    <n v="120203"/>
    <s v="刘德华"/>
    <x v="0"/>
    <n v="23"/>
    <x v="1"/>
    <x v="2"/>
    <n v="84"/>
    <n v="97"/>
    <n v="257"/>
    <x v="2"/>
  </r>
  <r>
    <n v="120109"/>
    <s v="周迅"/>
    <x v="0"/>
    <n v="26"/>
    <x v="0"/>
    <x v="2"/>
    <n v="64"/>
    <n v="83"/>
    <n v="223"/>
    <x v="3"/>
  </r>
  <r>
    <n v="120105"/>
    <s v="周杰伦"/>
    <x v="0"/>
    <n v="16"/>
    <x v="0"/>
    <x v="3"/>
    <n v="95"/>
    <n v="64"/>
    <n v="237"/>
    <x v="4"/>
  </r>
  <r>
    <n v="120301"/>
    <s v="黎明"/>
    <x v="1"/>
    <n v="23"/>
    <x v="2"/>
    <x v="4"/>
    <n v="94"/>
    <n v="74"/>
    <n v="257"/>
    <x v="2"/>
  </r>
  <r>
    <n v="120304"/>
    <s v="周星驰"/>
    <x v="1"/>
    <n v="25"/>
    <x v="2"/>
    <x v="5"/>
    <n v="78"/>
    <n v="79"/>
    <n v="231"/>
    <x v="5"/>
  </r>
  <r>
    <n v="120208"/>
    <s v="周西村"/>
    <x v="1"/>
    <n v="26"/>
    <x v="1"/>
    <x v="6"/>
    <n v="74"/>
    <n v="95"/>
    <n v="223"/>
    <x v="3"/>
  </r>
  <r>
    <n v="120303"/>
    <s v="周珊珊"/>
    <x v="1"/>
    <n v="23"/>
    <x v="2"/>
    <x v="7"/>
    <n v="83"/>
    <n v="58"/>
    <n v="196"/>
    <x v="6"/>
  </r>
  <r>
    <n v="120304"/>
    <s v="周庄镇"/>
    <x v="1"/>
    <n v="21"/>
    <x v="2"/>
    <x v="8"/>
    <n v="85"/>
    <n v="95"/>
    <n v="27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4" indent="0" outline="1" outlineData="1" multipleFieldFilters="0">
  <location ref="A125:D130" firstHeaderRow="1" firstDataRow="2" firstDataCol="1"/>
  <pivotFields count="10">
    <pivotField dataField="1"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学号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4" indent="0" outline="1" outlineData="1" multipleFieldFilters="0">
  <location ref="A132:C137" firstHeaderRow="0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 v="6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人数" fld="0" subtotal="count" baseField="5" baseItem="0"/>
    <dataField name="人数2" fld="0" subtotal="count" showDataAs="percentOfCol" baseField="5" baseItem="6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2_4" displayName="表2_4" ref="A34:D39" totalsRowShown="0">
  <autoFilter ref="A34:D39"/>
  <sortState ref="A35:D39">
    <sortCondition ref="A34:A39"/>
  </sortState>
  <tableColumns count="4">
    <tableColumn id="1" name="第一列"/>
    <tableColumn id="2" name="第二列"/>
    <tableColumn id="3" name="求和" dataDxfId="0">
      <calculatedColumnFormula>表2_4[[#This Row],[第一列]]+表2_4[[#This Row],[第二列]]</calculatedColumnFormula>
    </tableColumn>
    <tableColumn id="4" name="季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topLeftCell="A145" workbookViewId="0">
      <selection activeCell="B173" sqref="B173"/>
    </sheetView>
  </sheetViews>
  <sheetFormatPr defaultRowHeight="13.5" x14ac:dyDescent="0.15"/>
  <cols>
    <col min="1" max="1" width="9.75" bestFit="1" customWidth="1"/>
    <col min="2" max="2" width="15.625" bestFit="1" customWidth="1"/>
    <col min="3" max="3" width="9.625" bestFit="1" customWidth="1"/>
    <col min="4" max="4" width="7.5" bestFit="1" customWidth="1"/>
  </cols>
  <sheetData>
    <row r="1" spans="1:5" x14ac:dyDescent="0.15">
      <c r="A1" t="s">
        <v>0</v>
      </c>
    </row>
    <row r="2" spans="1:5" x14ac:dyDescent="0.15">
      <c r="A2" t="s">
        <v>1</v>
      </c>
    </row>
    <row r="3" spans="1:5" x14ac:dyDescent="0.15">
      <c r="A3" s="1" t="s">
        <v>2</v>
      </c>
    </row>
    <row r="4" spans="1:5" x14ac:dyDescent="0.15">
      <c r="A4" s="1"/>
    </row>
    <row r="7" spans="1:5" x14ac:dyDescent="0.15">
      <c r="A7" t="s">
        <v>3</v>
      </c>
    </row>
    <row r="8" spans="1:5" x14ac:dyDescent="0.15">
      <c r="A8" s="2" t="s">
        <v>4</v>
      </c>
      <c r="B8" s="2" t="s">
        <v>5</v>
      </c>
      <c r="C8" s="2" t="s">
        <v>6</v>
      </c>
      <c r="D8" s="2" t="s">
        <v>7</v>
      </c>
    </row>
    <row r="9" spans="1:5" x14ac:dyDescent="0.15">
      <c r="A9" s="2">
        <v>1</v>
      </c>
      <c r="B9" s="2">
        <v>2</v>
      </c>
      <c r="C9" s="2">
        <f>A9+B9</f>
        <v>3</v>
      </c>
      <c r="D9" s="2" t="s">
        <v>8</v>
      </c>
      <c r="E9" t="s">
        <v>9</v>
      </c>
    </row>
    <row r="10" spans="1:5" x14ac:dyDescent="0.15">
      <c r="A10" s="2">
        <v>3</v>
      </c>
      <c r="B10" s="2">
        <v>4</v>
      </c>
      <c r="C10" s="2">
        <f>A10+B10</f>
        <v>7</v>
      </c>
      <c r="D10" s="2" t="s">
        <v>10</v>
      </c>
    </row>
    <row r="11" spans="1:5" x14ac:dyDescent="0.15">
      <c r="A11" s="2">
        <v>2</v>
      </c>
      <c r="B11" s="2">
        <v>6</v>
      </c>
      <c r="C11" s="2">
        <f>A11+B11</f>
        <v>8</v>
      </c>
      <c r="D11" s="2" t="s">
        <v>11</v>
      </c>
    </row>
    <row r="12" spans="1:5" x14ac:dyDescent="0.15">
      <c r="A12" s="2">
        <v>5</v>
      </c>
      <c r="B12" s="2">
        <v>8</v>
      </c>
      <c r="C12" s="2">
        <f>A12+B12</f>
        <v>13</v>
      </c>
      <c r="D12" s="2" t="s">
        <v>12</v>
      </c>
    </row>
    <row r="13" spans="1:5" x14ac:dyDescent="0.15">
      <c r="A13" s="2">
        <v>4</v>
      </c>
      <c r="B13" s="2">
        <v>10</v>
      </c>
      <c r="C13" s="2">
        <f>A13+B13</f>
        <v>14</v>
      </c>
      <c r="D13" s="2" t="s">
        <v>13</v>
      </c>
    </row>
    <row r="17" spans="1:5" x14ac:dyDescent="0.15">
      <c r="A17" t="s">
        <v>14</v>
      </c>
    </row>
    <row r="18" spans="1:5" x14ac:dyDescent="0.15">
      <c r="A18" s="29" t="s">
        <v>15</v>
      </c>
      <c r="B18" s="29"/>
      <c r="C18" s="29"/>
      <c r="D18" s="29"/>
    </row>
    <row r="19" spans="1:5" x14ac:dyDescent="0.15">
      <c r="A19" s="3" t="s">
        <v>16</v>
      </c>
      <c r="B19" s="3"/>
      <c r="C19" s="3"/>
      <c r="D19" s="3"/>
      <c r="E19" t="s">
        <v>187</v>
      </c>
    </row>
    <row r="23" spans="1:5" ht="14.25" thickBot="1" x14ac:dyDescent="0.2">
      <c r="A23" t="s">
        <v>17</v>
      </c>
    </row>
    <row r="24" spans="1:5" ht="14.25" thickTop="1" x14ac:dyDescent="0.15">
      <c r="A24" s="4" t="s">
        <v>18</v>
      </c>
      <c r="B24" s="4" t="s">
        <v>19</v>
      </c>
      <c r="C24" s="4" t="s">
        <v>20</v>
      </c>
      <c r="D24" s="4" t="s">
        <v>7</v>
      </c>
    </row>
    <row r="25" spans="1:5" x14ac:dyDescent="0.15">
      <c r="A25" s="5">
        <v>1</v>
      </c>
      <c r="B25" s="5">
        <v>3</v>
      </c>
      <c r="C25" s="5">
        <f>A25+B25</f>
        <v>4</v>
      </c>
      <c r="D25" s="5" t="s">
        <v>21</v>
      </c>
    </row>
    <row r="26" spans="1:5" x14ac:dyDescent="0.15">
      <c r="A26" s="6">
        <v>3</v>
      </c>
      <c r="B26" s="6">
        <v>2</v>
      </c>
      <c r="C26" s="6">
        <f>A26+B26</f>
        <v>5</v>
      </c>
      <c r="D26" s="6" t="s">
        <v>10</v>
      </c>
    </row>
    <row r="27" spans="1:5" x14ac:dyDescent="0.15">
      <c r="A27" s="6">
        <v>2</v>
      </c>
      <c r="B27" s="6">
        <v>1</v>
      </c>
      <c r="C27" s="6">
        <f>A27+B27</f>
        <v>3</v>
      </c>
      <c r="D27" s="6" t="s">
        <v>11</v>
      </c>
    </row>
    <row r="28" spans="1:5" x14ac:dyDescent="0.15">
      <c r="A28" s="6">
        <v>5</v>
      </c>
      <c r="B28" s="6">
        <v>3</v>
      </c>
      <c r="C28" s="6">
        <f>A28+B28</f>
        <v>8</v>
      </c>
      <c r="D28" s="6" t="s">
        <v>12</v>
      </c>
    </row>
    <row r="29" spans="1:5" x14ac:dyDescent="0.15">
      <c r="A29" s="6">
        <v>4</v>
      </c>
      <c r="B29" s="6">
        <v>4</v>
      </c>
      <c r="C29" s="6">
        <f>A29+B29</f>
        <v>8</v>
      </c>
      <c r="D29" s="6" t="s">
        <v>13</v>
      </c>
    </row>
    <row r="33" spans="1:6" x14ac:dyDescent="0.15">
      <c r="A33" t="s">
        <v>22</v>
      </c>
    </row>
    <row r="34" spans="1:6" x14ac:dyDescent="0.15">
      <c r="A34" t="s">
        <v>18</v>
      </c>
      <c r="B34" t="s">
        <v>19</v>
      </c>
      <c r="C34" t="s">
        <v>20</v>
      </c>
      <c r="D34" t="s">
        <v>7</v>
      </c>
    </row>
    <row r="35" spans="1:6" x14ac:dyDescent="0.15">
      <c r="A35">
        <v>1</v>
      </c>
      <c r="B35">
        <v>3</v>
      </c>
      <c r="C35">
        <f>表2_4[[#This Row],[第一列]]+表2_4[[#This Row],[第二列]]</f>
        <v>4</v>
      </c>
      <c r="D35" t="s">
        <v>21</v>
      </c>
    </row>
    <row r="36" spans="1:6" x14ac:dyDescent="0.15">
      <c r="A36">
        <v>2</v>
      </c>
      <c r="B36">
        <v>1</v>
      </c>
      <c r="C36">
        <f>表2_4[[#This Row],[第一列]]+表2_4[[#This Row],[第二列]]</f>
        <v>3</v>
      </c>
      <c r="D36" t="s">
        <v>11</v>
      </c>
    </row>
    <row r="37" spans="1:6" x14ac:dyDescent="0.15">
      <c r="A37">
        <v>3</v>
      </c>
      <c r="B37">
        <v>2</v>
      </c>
      <c r="C37">
        <f>表2_4[[#This Row],[第一列]]+表2_4[[#This Row],[第二列]]</f>
        <v>5</v>
      </c>
      <c r="D37" t="s">
        <v>10</v>
      </c>
    </row>
    <row r="38" spans="1:6" x14ac:dyDescent="0.15">
      <c r="A38">
        <v>4</v>
      </c>
      <c r="B38">
        <v>4</v>
      </c>
      <c r="C38">
        <f>表2_4[[#This Row],[第一列]]+表2_4[[#This Row],[第二列]]</f>
        <v>8</v>
      </c>
      <c r="D38" t="s">
        <v>13</v>
      </c>
    </row>
    <row r="39" spans="1:6" x14ac:dyDescent="0.15">
      <c r="A39">
        <v>5</v>
      </c>
      <c r="B39">
        <v>3</v>
      </c>
      <c r="C39">
        <f>表2_4[[#This Row],[第一列]]+表2_4[[#This Row],[第二列]]</f>
        <v>8</v>
      </c>
      <c r="D39" t="s">
        <v>12</v>
      </c>
    </row>
    <row r="43" spans="1:6" x14ac:dyDescent="0.15">
      <c r="A43" t="s">
        <v>23</v>
      </c>
      <c r="F43" t="s">
        <v>24</v>
      </c>
    </row>
    <row r="47" spans="1:6" x14ac:dyDescent="0.15">
      <c r="A47" t="s">
        <v>25</v>
      </c>
    </row>
    <row r="48" spans="1:6" x14ac:dyDescent="0.15">
      <c r="A48" t="s">
        <v>26</v>
      </c>
    </row>
    <row r="52" spans="1:4" x14ac:dyDescent="0.15">
      <c r="A52" t="s">
        <v>27</v>
      </c>
    </row>
    <row r="53" spans="1:4" x14ac:dyDescent="0.15">
      <c r="A53" t="s">
        <v>28</v>
      </c>
    </row>
    <row r="54" spans="1:4" x14ac:dyDescent="0.15">
      <c r="A54" t="s">
        <v>29</v>
      </c>
      <c r="B54" t="s">
        <v>30</v>
      </c>
      <c r="C54" t="s">
        <v>31</v>
      </c>
      <c r="D54" t="s">
        <v>32</v>
      </c>
    </row>
    <row r="55" spans="1:4" x14ac:dyDescent="0.15">
      <c r="A55" t="s">
        <v>33</v>
      </c>
      <c r="B55">
        <v>74</v>
      </c>
      <c r="C55">
        <v>96</v>
      </c>
      <c r="D55">
        <v>104</v>
      </c>
    </row>
    <row r="56" spans="1:4" x14ac:dyDescent="0.15">
      <c r="A56" t="s">
        <v>34</v>
      </c>
      <c r="B56">
        <v>58</v>
      </c>
      <c r="C56">
        <v>65</v>
      </c>
      <c r="D56">
        <v>63</v>
      </c>
    </row>
    <row r="58" spans="1:4" x14ac:dyDescent="0.15">
      <c r="A58" t="s">
        <v>35</v>
      </c>
    </row>
    <row r="59" spans="1:4" x14ac:dyDescent="0.15">
      <c r="A59" t="s">
        <v>36</v>
      </c>
      <c r="B59" t="s">
        <v>37</v>
      </c>
      <c r="C59" t="s">
        <v>38</v>
      </c>
      <c r="D59" t="s">
        <v>39</v>
      </c>
    </row>
    <row r="60" spans="1:4" x14ac:dyDescent="0.15">
      <c r="A60" t="s">
        <v>40</v>
      </c>
      <c r="B60">
        <v>32</v>
      </c>
      <c r="C60">
        <v>43</v>
      </c>
      <c r="D60">
        <v>41</v>
      </c>
    </row>
    <row r="61" spans="1:4" x14ac:dyDescent="0.15">
      <c r="A61" t="s">
        <v>41</v>
      </c>
      <c r="B61">
        <v>23</v>
      </c>
      <c r="C61">
        <v>29</v>
      </c>
      <c r="D61">
        <v>25</v>
      </c>
    </row>
    <row r="63" spans="1:4" x14ac:dyDescent="0.15">
      <c r="A63" t="s">
        <v>42</v>
      </c>
    </row>
    <row r="64" spans="1:4" x14ac:dyDescent="0.15">
      <c r="A64" t="s">
        <v>36</v>
      </c>
      <c r="B64" t="s">
        <v>37</v>
      </c>
      <c r="C64" t="s">
        <v>38</v>
      </c>
      <c r="D64" t="s">
        <v>39</v>
      </c>
    </row>
    <row r="65" spans="1:9" x14ac:dyDescent="0.15">
      <c r="A65" t="s">
        <v>40</v>
      </c>
      <c r="B65">
        <v>106</v>
      </c>
      <c r="C65">
        <v>139</v>
      </c>
      <c r="D65">
        <v>145</v>
      </c>
    </row>
    <row r="66" spans="1:9" x14ac:dyDescent="0.15">
      <c r="A66" t="s">
        <v>41</v>
      </c>
      <c r="B66">
        <v>81</v>
      </c>
      <c r="C66">
        <v>94</v>
      </c>
      <c r="D66">
        <v>88</v>
      </c>
    </row>
    <row r="70" spans="1:9" x14ac:dyDescent="0.15">
      <c r="A70" t="s">
        <v>186</v>
      </c>
    </row>
    <row r="71" spans="1:9" x14ac:dyDescent="0.15">
      <c r="A71" t="s">
        <v>43</v>
      </c>
      <c r="B71" t="s">
        <v>44</v>
      </c>
      <c r="C71" t="s">
        <v>45</v>
      </c>
      <c r="D71" t="s">
        <v>46</v>
      </c>
      <c r="E71" t="s">
        <v>47</v>
      </c>
      <c r="F71" t="s">
        <v>48</v>
      </c>
      <c r="G71" t="s">
        <v>49</v>
      </c>
      <c r="H71" t="s">
        <v>50</v>
      </c>
      <c r="I71" t="s">
        <v>51</v>
      </c>
    </row>
    <row r="72" spans="1:9" x14ac:dyDescent="0.15">
      <c r="A72">
        <v>120104</v>
      </c>
      <c r="B72" t="s">
        <v>55</v>
      </c>
      <c r="C72" t="s">
        <v>53</v>
      </c>
      <c r="D72" t="str">
        <f t="shared" ref="D72:D81" si="0">MID(A72,4,1)&amp;"班"</f>
        <v>1班</v>
      </c>
      <c r="E72">
        <v>98</v>
      </c>
      <c r="F72">
        <v>85</v>
      </c>
      <c r="G72">
        <v>56</v>
      </c>
      <c r="H72">
        <f t="shared" ref="H72:H81" si="1">SUM(E72:G72)</f>
        <v>239</v>
      </c>
      <c r="I72">
        <f t="shared" ref="I72:I81" si="2">AVERAGEA(E72:G72)</f>
        <v>79.666666666666671</v>
      </c>
    </row>
    <row r="73" spans="1:9" x14ac:dyDescent="0.15">
      <c r="A73">
        <v>120207</v>
      </c>
      <c r="B73" t="s">
        <v>55</v>
      </c>
      <c r="C73" t="s">
        <v>53</v>
      </c>
      <c r="D73" t="str">
        <f t="shared" si="0"/>
        <v>2班</v>
      </c>
      <c r="E73">
        <v>94</v>
      </c>
      <c r="F73">
        <v>99</v>
      </c>
      <c r="G73">
        <v>58</v>
      </c>
      <c r="H73">
        <f t="shared" si="1"/>
        <v>251</v>
      </c>
      <c r="I73">
        <f t="shared" si="2"/>
        <v>83.666666666666671</v>
      </c>
    </row>
    <row r="74" spans="1:9" x14ac:dyDescent="0.15">
      <c r="A74">
        <v>120109</v>
      </c>
      <c r="B74" t="s">
        <v>52</v>
      </c>
      <c r="C74" t="s">
        <v>53</v>
      </c>
      <c r="D74" t="str">
        <f t="shared" si="0"/>
        <v>1班</v>
      </c>
      <c r="E74">
        <v>76</v>
      </c>
      <c r="F74">
        <v>64</v>
      </c>
      <c r="G74">
        <v>83</v>
      </c>
      <c r="H74">
        <f t="shared" si="1"/>
        <v>223</v>
      </c>
      <c r="I74">
        <f t="shared" si="2"/>
        <v>74.333333333333329</v>
      </c>
    </row>
    <row r="75" spans="1:9" x14ac:dyDescent="0.15">
      <c r="A75">
        <v>120105</v>
      </c>
      <c r="B75" t="s">
        <v>54</v>
      </c>
      <c r="C75" t="s">
        <v>53</v>
      </c>
      <c r="D75" t="str">
        <f t="shared" si="0"/>
        <v>1班</v>
      </c>
      <c r="E75">
        <v>78</v>
      </c>
      <c r="F75">
        <v>95</v>
      </c>
      <c r="G75">
        <v>64</v>
      </c>
      <c r="H75">
        <f t="shared" si="1"/>
        <v>237</v>
      </c>
      <c r="I75">
        <f t="shared" si="2"/>
        <v>79</v>
      </c>
    </row>
    <row r="76" spans="1:9" x14ac:dyDescent="0.15">
      <c r="A76">
        <v>120203</v>
      </c>
      <c r="B76" t="s">
        <v>56</v>
      </c>
      <c r="C76" t="s">
        <v>53</v>
      </c>
      <c r="D76" t="str">
        <f t="shared" si="0"/>
        <v>2班</v>
      </c>
      <c r="E76">
        <v>76</v>
      </c>
      <c r="F76">
        <v>84</v>
      </c>
      <c r="G76">
        <v>97</v>
      </c>
      <c r="H76">
        <f t="shared" si="1"/>
        <v>257</v>
      </c>
      <c r="I76">
        <f t="shared" si="2"/>
        <v>85.666666666666671</v>
      </c>
    </row>
    <row r="77" spans="1:9" x14ac:dyDescent="0.15">
      <c r="A77">
        <v>120208</v>
      </c>
      <c r="B77" t="s">
        <v>57</v>
      </c>
      <c r="C77" t="s">
        <v>58</v>
      </c>
      <c r="D77" t="str">
        <f t="shared" si="0"/>
        <v>2班</v>
      </c>
      <c r="E77">
        <v>54</v>
      </c>
      <c r="F77">
        <v>74</v>
      </c>
      <c r="G77">
        <v>95</v>
      </c>
      <c r="H77">
        <f t="shared" si="1"/>
        <v>223</v>
      </c>
      <c r="I77">
        <f t="shared" si="2"/>
        <v>74.333333333333329</v>
      </c>
    </row>
    <row r="78" spans="1:9" x14ac:dyDescent="0.15">
      <c r="A78">
        <v>120303</v>
      </c>
      <c r="B78" t="s">
        <v>59</v>
      </c>
      <c r="C78" t="s">
        <v>58</v>
      </c>
      <c r="D78" t="str">
        <f t="shared" si="0"/>
        <v>3班</v>
      </c>
      <c r="E78">
        <v>55</v>
      </c>
      <c r="F78">
        <v>83</v>
      </c>
      <c r="G78">
        <v>58</v>
      </c>
      <c r="H78">
        <f t="shared" si="1"/>
        <v>196</v>
      </c>
      <c r="I78">
        <f t="shared" si="2"/>
        <v>65.333333333333329</v>
      </c>
    </row>
    <row r="79" spans="1:9" x14ac:dyDescent="0.15">
      <c r="A79">
        <v>120304</v>
      </c>
      <c r="B79" t="s">
        <v>60</v>
      </c>
      <c r="C79" t="s">
        <v>58</v>
      </c>
      <c r="D79" t="str">
        <f t="shared" si="0"/>
        <v>3班</v>
      </c>
      <c r="E79">
        <v>74</v>
      </c>
      <c r="F79">
        <v>78</v>
      </c>
      <c r="G79">
        <v>79</v>
      </c>
      <c r="H79">
        <f t="shared" si="1"/>
        <v>231</v>
      </c>
      <c r="I79">
        <f t="shared" si="2"/>
        <v>77</v>
      </c>
    </row>
    <row r="80" spans="1:9" x14ac:dyDescent="0.15">
      <c r="A80">
        <v>120301</v>
      </c>
      <c r="B80" t="s">
        <v>61</v>
      </c>
      <c r="C80" t="s">
        <v>58</v>
      </c>
      <c r="D80" t="str">
        <f t="shared" si="0"/>
        <v>3班</v>
      </c>
      <c r="E80">
        <v>89</v>
      </c>
      <c r="F80">
        <v>94</v>
      </c>
      <c r="G80">
        <v>74</v>
      </c>
      <c r="H80">
        <f t="shared" si="1"/>
        <v>257</v>
      </c>
      <c r="I80">
        <f t="shared" si="2"/>
        <v>85.666666666666671</v>
      </c>
    </row>
    <row r="81" spans="1:9" x14ac:dyDescent="0.15">
      <c r="A81">
        <v>120304</v>
      </c>
      <c r="B81" t="s">
        <v>62</v>
      </c>
      <c r="C81" t="s">
        <v>58</v>
      </c>
      <c r="D81" t="str">
        <f t="shared" si="0"/>
        <v>3班</v>
      </c>
      <c r="E81">
        <v>93</v>
      </c>
      <c r="F81">
        <v>85</v>
      </c>
      <c r="G81">
        <v>95</v>
      </c>
      <c r="H81">
        <f t="shared" si="1"/>
        <v>273</v>
      </c>
      <c r="I81">
        <f t="shared" si="2"/>
        <v>91</v>
      </c>
    </row>
    <row r="85" spans="1:9" x14ac:dyDescent="0.15">
      <c r="A85" t="s">
        <v>63</v>
      </c>
    </row>
    <row r="86" spans="1:9" x14ac:dyDescent="0.15">
      <c r="A86" s="17" t="s">
        <v>64</v>
      </c>
      <c r="B86" s="18" t="s">
        <v>65</v>
      </c>
      <c r="C86" s="18" t="s">
        <v>66</v>
      </c>
      <c r="D86" s="18" t="s">
        <v>45</v>
      </c>
      <c r="E86" s="18" t="s">
        <v>67</v>
      </c>
      <c r="F86" s="19" t="s">
        <v>68</v>
      </c>
    </row>
    <row r="87" spans="1:9" x14ac:dyDescent="0.15">
      <c r="A87" s="20" t="s">
        <v>69</v>
      </c>
      <c r="B87" s="21" t="s">
        <v>70</v>
      </c>
      <c r="C87" s="21">
        <v>23</v>
      </c>
      <c r="D87" s="21" t="s">
        <v>53</v>
      </c>
      <c r="E87" s="21" t="s">
        <v>71</v>
      </c>
      <c r="F87" s="22">
        <v>4200</v>
      </c>
    </row>
    <row r="88" spans="1:9" x14ac:dyDescent="0.15">
      <c r="A88" s="23" t="s">
        <v>72</v>
      </c>
      <c r="B88" s="24" t="s">
        <v>73</v>
      </c>
      <c r="C88" s="24">
        <v>25</v>
      </c>
      <c r="D88" s="24" t="s">
        <v>53</v>
      </c>
      <c r="E88" s="24" t="s">
        <v>71</v>
      </c>
      <c r="F88" s="25">
        <v>4400</v>
      </c>
    </row>
    <row r="89" spans="1:9" x14ac:dyDescent="0.15">
      <c r="A89" s="20" t="s">
        <v>74</v>
      </c>
      <c r="B89" s="21" t="s">
        <v>73</v>
      </c>
      <c r="C89" s="21">
        <v>27</v>
      </c>
      <c r="D89" s="21" t="s">
        <v>53</v>
      </c>
      <c r="E89" s="21" t="s">
        <v>75</v>
      </c>
      <c r="F89" s="22">
        <v>4300</v>
      </c>
    </row>
    <row r="90" spans="1:9" x14ac:dyDescent="0.15">
      <c r="A90" s="23" t="s">
        <v>76</v>
      </c>
      <c r="B90" s="24" t="s">
        <v>77</v>
      </c>
      <c r="C90" s="24">
        <v>41</v>
      </c>
      <c r="D90" s="24" t="s">
        <v>53</v>
      </c>
      <c r="E90" s="24" t="s">
        <v>71</v>
      </c>
      <c r="F90" s="25">
        <v>4800</v>
      </c>
    </row>
    <row r="91" spans="1:9" x14ac:dyDescent="0.15">
      <c r="A91" s="20"/>
      <c r="B91" s="21"/>
      <c r="C91" s="21"/>
      <c r="D91" s="26" t="s">
        <v>78</v>
      </c>
      <c r="E91" s="21"/>
      <c r="F91" s="22">
        <f>SUBTOTAL(1,F87:F90)</f>
        <v>4425</v>
      </c>
    </row>
    <row r="92" spans="1:9" x14ac:dyDescent="0.15">
      <c r="A92" s="23" t="s">
        <v>79</v>
      </c>
      <c r="B92" s="24" t="s">
        <v>73</v>
      </c>
      <c r="C92" s="24">
        <v>23</v>
      </c>
      <c r="D92" s="24" t="s">
        <v>58</v>
      </c>
      <c r="E92" s="24" t="s">
        <v>75</v>
      </c>
      <c r="F92" s="25">
        <v>4100</v>
      </c>
    </row>
    <row r="93" spans="1:9" x14ac:dyDescent="0.15">
      <c r="A93" s="20" t="s">
        <v>80</v>
      </c>
      <c r="B93" s="21" t="s">
        <v>70</v>
      </c>
      <c r="C93" s="21">
        <v>26</v>
      </c>
      <c r="D93" s="21" t="s">
        <v>58</v>
      </c>
      <c r="E93" s="21" t="s">
        <v>75</v>
      </c>
      <c r="F93" s="22">
        <v>4500</v>
      </c>
    </row>
    <row r="94" spans="1:9" x14ac:dyDescent="0.15">
      <c r="A94" s="23" t="s">
        <v>81</v>
      </c>
      <c r="B94" s="24" t="s">
        <v>70</v>
      </c>
      <c r="C94" s="24">
        <v>26</v>
      </c>
      <c r="D94" s="24" t="s">
        <v>58</v>
      </c>
      <c r="E94" s="24" t="s">
        <v>75</v>
      </c>
      <c r="F94" s="25">
        <v>4500</v>
      </c>
    </row>
    <row r="95" spans="1:9" x14ac:dyDescent="0.15">
      <c r="A95" s="20" t="s">
        <v>82</v>
      </c>
      <c r="B95" s="21" t="s">
        <v>77</v>
      </c>
      <c r="C95" s="21">
        <v>21</v>
      </c>
      <c r="D95" s="21" t="s">
        <v>58</v>
      </c>
      <c r="E95" s="21" t="s">
        <v>75</v>
      </c>
      <c r="F95" s="22">
        <v>4700</v>
      </c>
    </row>
    <row r="96" spans="1:9" x14ac:dyDescent="0.15">
      <c r="A96" s="23" t="s">
        <v>83</v>
      </c>
      <c r="B96" s="24" t="s">
        <v>73</v>
      </c>
      <c r="C96" s="24">
        <v>22</v>
      </c>
      <c r="D96" s="24" t="s">
        <v>58</v>
      </c>
      <c r="E96" s="24" t="s">
        <v>71</v>
      </c>
      <c r="F96" s="25">
        <v>4100</v>
      </c>
    </row>
    <row r="97" spans="1:6" x14ac:dyDescent="0.15">
      <c r="A97" s="20"/>
      <c r="B97" s="21"/>
      <c r="C97" s="21"/>
      <c r="D97" s="26" t="s">
        <v>84</v>
      </c>
      <c r="E97" s="21"/>
      <c r="F97" s="22">
        <f>SUBTOTAL(1,F92:F96)</f>
        <v>4380</v>
      </c>
    </row>
    <row r="98" spans="1:6" x14ac:dyDescent="0.15">
      <c r="A98" s="13"/>
      <c r="B98" s="14"/>
      <c r="C98" s="14"/>
      <c r="D98" s="16" t="s">
        <v>85</v>
      </c>
      <c r="E98" s="14"/>
      <c r="F98" s="15">
        <f>SUBTOTAL(1,F87:F96)</f>
        <v>4400</v>
      </c>
    </row>
    <row r="102" spans="1:6" x14ac:dyDescent="0.15">
      <c r="A102" t="s">
        <v>86</v>
      </c>
    </row>
    <row r="103" spans="1:6" x14ac:dyDescent="0.15">
      <c r="A103" t="s">
        <v>44</v>
      </c>
      <c r="B103" t="s">
        <v>45</v>
      </c>
      <c r="C103" t="s">
        <v>67</v>
      </c>
    </row>
    <row r="104" spans="1:6" x14ac:dyDescent="0.15">
      <c r="A104" t="s">
        <v>87</v>
      </c>
      <c r="B104" t="s">
        <v>88</v>
      </c>
      <c r="C104" t="s">
        <v>89</v>
      </c>
    </row>
    <row r="105" spans="1:6" x14ac:dyDescent="0.15">
      <c r="A105" t="s">
        <v>90</v>
      </c>
      <c r="B105" t="s">
        <v>91</v>
      </c>
      <c r="C105" t="s">
        <v>92</v>
      </c>
    </row>
    <row r="106" spans="1:6" x14ac:dyDescent="0.15">
      <c r="A106" t="s">
        <v>93</v>
      </c>
      <c r="B106" t="s">
        <v>88</v>
      </c>
      <c r="C106" t="s">
        <v>89</v>
      </c>
    </row>
    <row r="107" spans="1:6" x14ac:dyDescent="0.15">
      <c r="A107" t="s">
        <v>94</v>
      </c>
      <c r="B107" t="s">
        <v>88</v>
      </c>
      <c r="C107" t="s">
        <v>89</v>
      </c>
    </row>
    <row r="108" spans="1:6" x14ac:dyDescent="0.15">
      <c r="A108" t="s">
        <v>95</v>
      </c>
      <c r="B108" t="s">
        <v>91</v>
      </c>
      <c r="C108" t="s">
        <v>92</v>
      </c>
    </row>
    <row r="112" spans="1:6" x14ac:dyDescent="0.15">
      <c r="A112" t="s">
        <v>96</v>
      </c>
    </row>
    <row r="113" spans="1:10" x14ac:dyDescent="0.15">
      <c r="A113" t="s">
        <v>43</v>
      </c>
      <c r="B113" t="s">
        <v>44</v>
      </c>
      <c r="C113" t="s">
        <v>45</v>
      </c>
      <c r="D113" t="s">
        <v>66</v>
      </c>
      <c r="E113" t="s">
        <v>46</v>
      </c>
      <c r="F113" t="s">
        <v>47</v>
      </c>
      <c r="G113" t="s">
        <v>48</v>
      </c>
      <c r="H113" t="s">
        <v>49</v>
      </c>
      <c r="I113" t="s">
        <v>50</v>
      </c>
      <c r="J113" t="s">
        <v>51</v>
      </c>
    </row>
    <row r="114" spans="1:10" x14ac:dyDescent="0.15">
      <c r="A114">
        <v>120104</v>
      </c>
      <c r="B114" t="s">
        <v>55</v>
      </c>
      <c r="C114" t="s">
        <v>53</v>
      </c>
      <c r="D114">
        <v>21</v>
      </c>
      <c r="E114" t="str">
        <f t="shared" ref="E114:E123" si="3">MID(A114,4,1)&amp;"班"</f>
        <v>1班</v>
      </c>
      <c r="F114">
        <v>98</v>
      </c>
      <c r="G114">
        <v>85</v>
      </c>
      <c r="H114">
        <v>56</v>
      </c>
      <c r="I114">
        <f t="shared" ref="I114:I123" si="4">SUM(F114:H114)</f>
        <v>239</v>
      </c>
      <c r="J114">
        <f t="shared" ref="J114:J123" si="5">AVERAGEA(F114:H114)</f>
        <v>79.666666666666671</v>
      </c>
    </row>
    <row r="115" spans="1:10" x14ac:dyDescent="0.15">
      <c r="A115">
        <v>120207</v>
      </c>
      <c r="B115" t="s">
        <v>55</v>
      </c>
      <c r="C115" t="s">
        <v>53</v>
      </c>
      <c r="D115">
        <v>24</v>
      </c>
      <c r="E115" t="str">
        <f t="shared" si="3"/>
        <v>2班</v>
      </c>
      <c r="F115">
        <v>94</v>
      </c>
      <c r="G115">
        <v>99</v>
      </c>
      <c r="H115">
        <v>58</v>
      </c>
      <c r="I115">
        <f t="shared" si="4"/>
        <v>251</v>
      </c>
      <c r="J115">
        <f t="shared" si="5"/>
        <v>83.666666666666671</v>
      </c>
    </row>
    <row r="116" spans="1:10" x14ac:dyDescent="0.15">
      <c r="A116">
        <v>120203</v>
      </c>
      <c r="B116" t="s">
        <v>56</v>
      </c>
      <c r="C116" t="s">
        <v>53</v>
      </c>
      <c r="D116">
        <v>23</v>
      </c>
      <c r="E116" t="str">
        <f t="shared" si="3"/>
        <v>2班</v>
      </c>
      <c r="F116">
        <v>76</v>
      </c>
      <c r="G116">
        <v>84</v>
      </c>
      <c r="H116">
        <v>97</v>
      </c>
      <c r="I116">
        <f t="shared" si="4"/>
        <v>257</v>
      </c>
      <c r="J116">
        <f t="shared" si="5"/>
        <v>85.666666666666671</v>
      </c>
    </row>
    <row r="117" spans="1:10" x14ac:dyDescent="0.15">
      <c r="A117">
        <v>120109</v>
      </c>
      <c r="B117" t="s">
        <v>52</v>
      </c>
      <c r="C117" t="s">
        <v>53</v>
      </c>
      <c r="D117">
        <v>26</v>
      </c>
      <c r="E117" t="str">
        <f t="shared" si="3"/>
        <v>1班</v>
      </c>
      <c r="F117">
        <v>76</v>
      </c>
      <c r="G117">
        <v>64</v>
      </c>
      <c r="H117">
        <v>83</v>
      </c>
      <c r="I117">
        <f t="shared" si="4"/>
        <v>223</v>
      </c>
      <c r="J117">
        <f t="shared" si="5"/>
        <v>74.333333333333329</v>
      </c>
    </row>
    <row r="118" spans="1:10" x14ac:dyDescent="0.15">
      <c r="A118">
        <v>120105</v>
      </c>
      <c r="B118" t="s">
        <v>54</v>
      </c>
      <c r="C118" t="s">
        <v>53</v>
      </c>
      <c r="D118">
        <v>16</v>
      </c>
      <c r="E118" t="str">
        <f t="shared" si="3"/>
        <v>1班</v>
      </c>
      <c r="F118">
        <v>78</v>
      </c>
      <c r="G118">
        <v>95</v>
      </c>
      <c r="H118">
        <v>64</v>
      </c>
      <c r="I118">
        <f t="shared" si="4"/>
        <v>237</v>
      </c>
      <c r="J118">
        <f t="shared" si="5"/>
        <v>79</v>
      </c>
    </row>
    <row r="119" spans="1:10" x14ac:dyDescent="0.15">
      <c r="A119">
        <v>120301</v>
      </c>
      <c r="B119" t="s">
        <v>61</v>
      </c>
      <c r="C119" t="s">
        <v>58</v>
      </c>
      <c r="D119">
        <v>23</v>
      </c>
      <c r="E119" t="str">
        <f t="shared" si="3"/>
        <v>3班</v>
      </c>
      <c r="F119">
        <v>89</v>
      </c>
      <c r="G119">
        <v>94</v>
      </c>
      <c r="H119">
        <v>74</v>
      </c>
      <c r="I119">
        <f t="shared" si="4"/>
        <v>257</v>
      </c>
      <c r="J119">
        <f t="shared" si="5"/>
        <v>85.666666666666671</v>
      </c>
    </row>
    <row r="120" spans="1:10" x14ac:dyDescent="0.15">
      <c r="A120">
        <v>120304</v>
      </c>
      <c r="B120" t="s">
        <v>60</v>
      </c>
      <c r="C120" t="s">
        <v>58</v>
      </c>
      <c r="D120">
        <v>25</v>
      </c>
      <c r="E120" t="str">
        <f t="shared" si="3"/>
        <v>3班</v>
      </c>
      <c r="F120">
        <v>74</v>
      </c>
      <c r="G120">
        <v>78</v>
      </c>
      <c r="H120">
        <v>79</v>
      </c>
      <c r="I120">
        <f t="shared" si="4"/>
        <v>231</v>
      </c>
      <c r="J120">
        <f t="shared" si="5"/>
        <v>77</v>
      </c>
    </row>
    <row r="121" spans="1:10" x14ac:dyDescent="0.15">
      <c r="A121">
        <v>120208</v>
      </c>
      <c r="B121" t="s">
        <v>57</v>
      </c>
      <c r="C121" t="s">
        <v>58</v>
      </c>
      <c r="D121">
        <v>26</v>
      </c>
      <c r="E121" t="str">
        <f t="shared" si="3"/>
        <v>2班</v>
      </c>
      <c r="F121">
        <v>54</v>
      </c>
      <c r="G121">
        <v>74</v>
      </c>
      <c r="H121">
        <v>95</v>
      </c>
      <c r="I121">
        <f t="shared" si="4"/>
        <v>223</v>
      </c>
      <c r="J121">
        <f t="shared" si="5"/>
        <v>74.333333333333329</v>
      </c>
    </row>
    <row r="122" spans="1:10" x14ac:dyDescent="0.15">
      <c r="A122">
        <v>120303</v>
      </c>
      <c r="B122" t="s">
        <v>59</v>
      </c>
      <c r="C122" t="s">
        <v>58</v>
      </c>
      <c r="D122">
        <v>23</v>
      </c>
      <c r="E122" t="str">
        <f t="shared" si="3"/>
        <v>3班</v>
      </c>
      <c r="F122">
        <v>55</v>
      </c>
      <c r="G122">
        <v>83</v>
      </c>
      <c r="H122">
        <v>58</v>
      </c>
      <c r="I122">
        <f t="shared" si="4"/>
        <v>196</v>
      </c>
      <c r="J122">
        <f t="shared" si="5"/>
        <v>65.333333333333329</v>
      </c>
    </row>
    <row r="123" spans="1:10" x14ac:dyDescent="0.15">
      <c r="A123">
        <v>120304</v>
      </c>
      <c r="B123" t="s">
        <v>62</v>
      </c>
      <c r="C123" t="s">
        <v>58</v>
      </c>
      <c r="D123">
        <v>21</v>
      </c>
      <c r="E123" t="str">
        <f t="shared" si="3"/>
        <v>3班</v>
      </c>
      <c r="F123">
        <v>93</v>
      </c>
      <c r="G123">
        <v>85</v>
      </c>
      <c r="H123">
        <v>95</v>
      </c>
      <c r="I123">
        <f t="shared" si="4"/>
        <v>273</v>
      </c>
      <c r="J123">
        <f t="shared" si="5"/>
        <v>91</v>
      </c>
    </row>
    <row r="125" spans="1:10" x14ac:dyDescent="0.15">
      <c r="A125" s="12" t="s">
        <v>97</v>
      </c>
      <c r="B125" s="12" t="s">
        <v>98</v>
      </c>
    </row>
    <row r="126" spans="1:10" x14ac:dyDescent="0.15">
      <c r="A126" s="12" t="s">
        <v>99</v>
      </c>
      <c r="B126" t="s">
        <v>88</v>
      </c>
      <c r="C126" t="s">
        <v>91</v>
      </c>
      <c r="D126" t="s">
        <v>100</v>
      </c>
    </row>
    <row r="127" spans="1:10" x14ac:dyDescent="0.15">
      <c r="A127" s="7" t="s">
        <v>101</v>
      </c>
      <c r="B127" s="8">
        <v>3</v>
      </c>
      <c r="C127" s="8"/>
      <c r="D127" s="8">
        <v>3</v>
      </c>
    </row>
    <row r="128" spans="1:10" x14ac:dyDescent="0.15">
      <c r="A128" s="7" t="s">
        <v>102</v>
      </c>
      <c r="B128" s="8">
        <v>2</v>
      </c>
      <c r="C128" s="8">
        <v>1</v>
      </c>
      <c r="D128" s="8">
        <v>3</v>
      </c>
    </row>
    <row r="129" spans="1:4" x14ac:dyDescent="0.15">
      <c r="A129" s="7" t="s">
        <v>103</v>
      </c>
      <c r="B129" s="8"/>
      <c r="C129" s="8">
        <v>4</v>
      </c>
      <c r="D129" s="8">
        <v>4</v>
      </c>
    </row>
    <row r="130" spans="1:4" x14ac:dyDescent="0.15">
      <c r="A130" s="7" t="s">
        <v>100</v>
      </c>
      <c r="B130" s="8">
        <v>5</v>
      </c>
      <c r="C130" s="8">
        <v>5</v>
      </c>
      <c r="D130" s="8">
        <v>10</v>
      </c>
    </row>
    <row r="132" spans="1:4" x14ac:dyDescent="0.15">
      <c r="A132" s="12" t="s">
        <v>99</v>
      </c>
      <c r="B132" t="s">
        <v>104</v>
      </c>
      <c r="C132" t="s">
        <v>105</v>
      </c>
    </row>
    <row r="133" spans="1:4" x14ac:dyDescent="0.15">
      <c r="A133" s="7" t="s">
        <v>106</v>
      </c>
      <c r="B133" s="8">
        <v>2</v>
      </c>
      <c r="C133" s="9">
        <v>0.2</v>
      </c>
    </row>
    <row r="134" spans="1:4" x14ac:dyDescent="0.15">
      <c r="A134" s="7" t="s">
        <v>107</v>
      </c>
      <c r="B134" s="8">
        <v>4</v>
      </c>
      <c r="C134" s="9">
        <v>0.4</v>
      </c>
    </row>
    <row r="135" spans="1:4" x14ac:dyDescent="0.15">
      <c r="A135" s="7" t="s">
        <v>108</v>
      </c>
      <c r="B135" s="8">
        <v>1</v>
      </c>
      <c r="C135" s="9">
        <v>0.1</v>
      </c>
    </row>
    <row r="136" spans="1:4" x14ac:dyDescent="0.15">
      <c r="A136" s="7" t="s">
        <v>109</v>
      </c>
      <c r="B136" s="8">
        <v>3</v>
      </c>
      <c r="C136" s="9">
        <v>0.3</v>
      </c>
    </row>
    <row r="137" spans="1:4" x14ac:dyDescent="0.15">
      <c r="A137" s="7" t="s">
        <v>100</v>
      </c>
      <c r="B137" s="8">
        <v>10</v>
      </c>
      <c r="C137" s="9">
        <v>1</v>
      </c>
    </row>
    <row r="141" spans="1:4" x14ac:dyDescent="0.15">
      <c r="A141" t="s">
        <v>110</v>
      </c>
    </row>
    <row r="142" spans="1:4" x14ac:dyDescent="0.15">
      <c r="A142" t="s">
        <v>18</v>
      </c>
      <c r="B142" t="s">
        <v>19</v>
      </c>
      <c r="C142" t="s">
        <v>20</v>
      </c>
      <c r="D142" t="s">
        <v>111</v>
      </c>
    </row>
    <row r="143" spans="1:4" x14ac:dyDescent="0.15">
      <c r="A143">
        <v>3</v>
      </c>
      <c r="B143">
        <v>5</v>
      </c>
      <c r="C143">
        <f>A143+B143</f>
        <v>8</v>
      </c>
      <c r="D143">
        <f>A$143+B$143</f>
        <v>8</v>
      </c>
    </row>
    <row r="144" spans="1:4" x14ac:dyDescent="0.15">
      <c r="A144">
        <v>2</v>
      </c>
      <c r="B144">
        <v>6</v>
      </c>
      <c r="C144">
        <f>A144+B144</f>
        <v>8</v>
      </c>
      <c r="D144">
        <f>A$143+B$143</f>
        <v>8</v>
      </c>
    </row>
    <row r="145" spans="1:8" x14ac:dyDescent="0.15">
      <c r="A145">
        <v>4</v>
      </c>
      <c r="B145">
        <v>5</v>
      </c>
      <c r="C145">
        <f>A145+B145</f>
        <v>9</v>
      </c>
      <c r="D145">
        <f>A$143+B$143</f>
        <v>8</v>
      </c>
    </row>
    <row r="146" spans="1:8" x14ac:dyDescent="0.15">
      <c r="A146">
        <v>2</v>
      </c>
      <c r="B146">
        <v>7</v>
      </c>
      <c r="C146">
        <f>A146+B146</f>
        <v>9</v>
      </c>
      <c r="D146">
        <f>A$143+B$143</f>
        <v>8</v>
      </c>
    </row>
    <row r="147" spans="1:8" x14ac:dyDescent="0.15">
      <c r="A147">
        <v>4</v>
      </c>
      <c r="B147">
        <v>8</v>
      </c>
      <c r="C147">
        <f>A147+B147</f>
        <v>12</v>
      </c>
      <c r="D147">
        <f>A$143+B$143</f>
        <v>8</v>
      </c>
    </row>
    <row r="151" spans="1:8" x14ac:dyDescent="0.15">
      <c r="A151" t="s">
        <v>112</v>
      </c>
    </row>
    <row r="152" spans="1:8" x14ac:dyDescent="0.15">
      <c r="A152" t="s">
        <v>18</v>
      </c>
      <c r="B152" t="s">
        <v>19</v>
      </c>
      <c r="C152" t="s">
        <v>113</v>
      </c>
      <c r="D152" t="s">
        <v>114</v>
      </c>
      <c r="E152" t="s">
        <v>45</v>
      </c>
      <c r="F152" t="s">
        <v>66</v>
      </c>
      <c r="G152" t="s">
        <v>43</v>
      </c>
      <c r="H152" t="s">
        <v>44</v>
      </c>
    </row>
    <row r="153" spans="1:8" x14ac:dyDescent="0.15">
      <c r="A153">
        <v>3</v>
      </c>
      <c r="B153">
        <v>5</v>
      </c>
      <c r="C153">
        <v>5.3029999999999999</v>
      </c>
      <c r="D153">
        <v>50</v>
      </c>
      <c r="E153" t="s">
        <v>53</v>
      </c>
      <c r="F153">
        <v>24</v>
      </c>
      <c r="G153">
        <v>101</v>
      </c>
      <c r="H153" t="s">
        <v>87</v>
      </c>
    </row>
    <row r="154" spans="1:8" x14ac:dyDescent="0.15">
      <c r="A154">
        <v>2</v>
      </c>
      <c r="B154">
        <v>6</v>
      </c>
      <c r="C154">
        <v>5.7329999999999997</v>
      </c>
      <c r="D154">
        <v>74</v>
      </c>
      <c r="E154" t="s">
        <v>58</v>
      </c>
      <c r="F154">
        <v>21</v>
      </c>
      <c r="G154">
        <v>102</v>
      </c>
      <c r="H154" t="s">
        <v>90</v>
      </c>
    </row>
    <row r="155" spans="1:8" x14ac:dyDescent="0.15">
      <c r="A155">
        <v>4</v>
      </c>
      <c r="B155">
        <v>5</v>
      </c>
      <c r="C155">
        <v>5.8230000000000004</v>
      </c>
      <c r="D155">
        <v>88</v>
      </c>
      <c r="E155" t="s">
        <v>53</v>
      </c>
      <c r="F155">
        <v>15</v>
      </c>
      <c r="G155">
        <v>103</v>
      </c>
      <c r="H155" t="s">
        <v>115</v>
      </c>
    </row>
    <row r="156" spans="1:8" x14ac:dyDescent="0.15">
      <c r="A156">
        <v>2.5</v>
      </c>
      <c r="B156">
        <v>7</v>
      </c>
      <c r="C156">
        <v>5.39</v>
      </c>
      <c r="D156">
        <v>70</v>
      </c>
      <c r="E156" t="s">
        <v>58</v>
      </c>
      <c r="F156">
        <v>16</v>
      </c>
      <c r="H156" t="s">
        <v>116</v>
      </c>
    </row>
    <row r="157" spans="1:8" x14ac:dyDescent="0.15">
      <c r="A157">
        <v>-4</v>
      </c>
      <c r="B157">
        <v>8</v>
      </c>
      <c r="C157">
        <v>5.8887999999999998</v>
      </c>
      <c r="D157">
        <v>53</v>
      </c>
      <c r="E157" t="s">
        <v>53</v>
      </c>
      <c r="F157">
        <v>17</v>
      </c>
      <c r="H157" t="s">
        <v>117</v>
      </c>
    </row>
    <row r="158" spans="1:8" x14ac:dyDescent="0.15">
      <c r="H158" t="s">
        <v>118</v>
      </c>
    </row>
    <row r="159" spans="1:8" x14ac:dyDescent="0.15">
      <c r="H159">
        <v>20191022</v>
      </c>
    </row>
    <row r="160" spans="1:8" x14ac:dyDescent="0.15">
      <c r="A160" t="s">
        <v>119</v>
      </c>
      <c r="B160">
        <f>SUM(A153:B157)</f>
        <v>38.5</v>
      </c>
    </row>
    <row r="161" spans="1:4" x14ac:dyDescent="0.15">
      <c r="A161" t="s">
        <v>120</v>
      </c>
      <c r="B161">
        <f>AVERAGE(A153:B157)</f>
        <v>3.85</v>
      </c>
    </row>
    <row r="162" spans="1:4" x14ac:dyDescent="0.15">
      <c r="A162" t="s">
        <v>121</v>
      </c>
      <c r="B162">
        <f>COUNT(A153:B157)</f>
        <v>10</v>
      </c>
      <c r="C162" t="s">
        <v>122</v>
      </c>
      <c r="D162">
        <f>COUNTA(A153:A158)</f>
        <v>5</v>
      </c>
    </row>
    <row r="163" spans="1:4" x14ac:dyDescent="0.15">
      <c r="A163" t="s">
        <v>123</v>
      </c>
      <c r="B163">
        <f>MAX(A153:B157)</f>
        <v>8</v>
      </c>
    </row>
    <row r="164" spans="1:4" x14ac:dyDescent="0.15">
      <c r="A164" t="s">
        <v>124</v>
      </c>
      <c r="B164">
        <f>MIN(A153:B157)</f>
        <v>-4</v>
      </c>
    </row>
    <row r="165" spans="1:4" x14ac:dyDescent="0.15">
      <c r="A165" t="s">
        <v>125</v>
      </c>
      <c r="B165">
        <f>LARGE(A153:B157,2)</f>
        <v>7</v>
      </c>
      <c r="C165" t="s">
        <v>126</v>
      </c>
      <c r="D165">
        <f>SMALL(A153:B157,2)</f>
        <v>2</v>
      </c>
    </row>
    <row r="166" spans="1:4" x14ac:dyDescent="0.15">
      <c r="A166" t="s">
        <v>127</v>
      </c>
      <c r="B166">
        <f>ABS(A157)</f>
        <v>4</v>
      </c>
    </row>
    <row r="167" spans="1:4" x14ac:dyDescent="0.15">
      <c r="A167" t="s">
        <v>128</v>
      </c>
      <c r="B167">
        <f>ROUND(A156,1)</f>
        <v>2.5</v>
      </c>
    </row>
    <row r="168" spans="1:4" x14ac:dyDescent="0.15">
      <c r="A168" t="s">
        <v>129</v>
      </c>
      <c r="B168">
        <f>TRUNC(A156,0)</f>
        <v>2</v>
      </c>
    </row>
    <row r="169" spans="1:4" x14ac:dyDescent="0.15">
      <c r="A169" t="s">
        <v>130</v>
      </c>
      <c r="B169">
        <f>INT(A156)</f>
        <v>2</v>
      </c>
      <c r="C169" t="s">
        <v>131</v>
      </c>
      <c r="D169">
        <f>ROUNDUP(A156, 0)</f>
        <v>3</v>
      </c>
    </row>
    <row r="170" spans="1:4" x14ac:dyDescent="0.15">
      <c r="A170" t="s">
        <v>132</v>
      </c>
      <c r="B170" t="b">
        <f>OR(D153&gt;60,D154&gt;60)</f>
        <v>1</v>
      </c>
    </row>
    <row r="171" spans="1:4" x14ac:dyDescent="0.15">
      <c r="A171" t="s">
        <v>133</v>
      </c>
      <c r="B171" t="b">
        <f>AND(D153&gt;60,D154&gt;60)</f>
        <v>0</v>
      </c>
    </row>
    <row r="172" spans="1:4" x14ac:dyDescent="0.15">
      <c r="A172" t="s">
        <v>134</v>
      </c>
      <c r="B172" t="str">
        <f>IF(D153&gt;60,"及格","不及格")</f>
        <v>不及格</v>
      </c>
    </row>
    <row r="173" spans="1:4" x14ac:dyDescent="0.15">
      <c r="A173" t="s">
        <v>135</v>
      </c>
      <c r="B173" t="s">
        <v>136</v>
      </c>
      <c r="C173">
        <f>SUMIF(E153:E157,"男",D153:D157)</f>
        <v>191</v>
      </c>
    </row>
    <row r="174" spans="1:4" x14ac:dyDescent="0.15">
      <c r="B174" t="s">
        <v>137</v>
      </c>
      <c r="C174">
        <f>SUMIF(E153:E157,"女",D153:D157)</f>
        <v>144</v>
      </c>
    </row>
    <row r="175" spans="1:4" x14ac:dyDescent="0.15">
      <c r="A175" t="s">
        <v>138</v>
      </c>
      <c r="B175" t="s">
        <v>139</v>
      </c>
      <c r="C175">
        <f>SUMIFS(D153:D157,E153:E157,"男",F153:F157,"&lt;=20")</f>
        <v>141</v>
      </c>
    </row>
    <row r="176" spans="1:4" x14ac:dyDescent="0.15">
      <c r="A176" t="s">
        <v>140</v>
      </c>
      <c r="B176" t="s">
        <v>141</v>
      </c>
      <c r="C176" t="s">
        <v>142</v>
      </c>
    </row>
    <row r="177" spans="1:4" x14ac:dyDescent="0.15">
      <c r="B177">
        <v>101</v>
      </c>
      <c r="C177" t="str">
        <f>VLOOKUP(B177,$G$152:$H$155,2,FALSE)</f>
        <v>张1</v>
      </c>
      <c r="D177" t="str">
        <f>VLOOKUP(B179,G153:H155,2)</f>
        <v>张3</v>
      </c>
    </row>
    <row r="178" spans="1:4" x14ac:dyDescent="0.15">
      <c r="B178">
        <v>102</v>
      </c>
      <c r="C178" t="str">
        <f>VLOOKUP(B178,G153:H156,2,FALSE)</f>
        <v>张2</v>
      </c>
      <c r="D178" t="str">
        <f>VLOOKUP(B178,G153:H155,2)</f>
        <v>张2</v>
      </c>
    </row>
    <row r="179" spans="1:4" x14ac:dyDescent="0.15">
      <c r="B179">
        <v>103</v>
      </c>
      <c r="C179" t="str">
        <f>VLOOKUP(B179,G154:H157,2,FALSE)</f>
        <v>张3</v>
      </c>
    </row>
    <row r="180" spans="1:4" x14ac:dyDescent="0.15">
      <c r="A180" t="s">
        <v>143</v>
      </c>
      <c r="B180" t="str">
        <f>LOOKUP(103,B176:B179,C176:C179)</f>
        <v>张3</v>
      </c>
      <c r="C180" t="str">
        <f>LOOKUP(102,G153:G155,H153:H155)</f>
        <v>张2</v>
      </c>
    </row>
    <row r="181" spans="1:4" x14ac:dyDescent="0.15">
      <c r="A181" t="s">
        <v>144</v>
      </c>
      <c r="B181" t="str">
        <f>"第"&amp;RANK(D154,D153:D157)&amp;"名"</f>
        <v>第2名</v>
      </c>
    </row>
    <row r="182" spans="1:4" x14ac:dyDescent="0.15">
      <c r="A182" t="s">
        <v>145</v>
      </c>
      <c r="B182" s="10">
        <f ca="1">TODAY()</f>
        <v>45084</v>
      </c>
    </row>
    <row r="183" spans="1:4" x14ac:dyDescent="0.15">
      <c r="A183" t="s">
        <v>146</v>
      </c>
      <c r="B183">
        <f ca="1">YEAR(TODAY())</f>
        <v>2023</v>
      </c>
    </row>
    <row r="184" spans="1:4" x14ac:dyDescent="0.15">
      <c r="A184" t="s">
        <v>147</v>
      </c>
      <c r="B184">
        <f ca="1">MONTH(TODAY())</f>
        <v>6</v>
      </c>
    </row>
    <row r="185" spans="1:4" x14ac:dyDescent="0.15">
      <c r="A185" t="s">
        <v>148</v>
      </c>
      <c r="B185" s="28">
        <f>DATE(2019, 10, 22)</f>
        <v>43760</v>
      </c>
      <c r="C185" s="10"/>
    </row>
    <row r="186" spans="1:4" x14ac:dyDescent="0.15">
      <c r="A186" t="s">
        <v>149</v>
      </c>
      <c r="B186" s="27">
        <f>TIME(15, 43, 10)</f>
        <v>0.65497685185185184</v>
      </c>
    </row>
    <row r="187" spans="1:4" x14ac:dyDescent="0.15">
      <c r="A187" t="s">
        <v>150</v>
      </c>
      <c r="B187">
        <f>HOUR(B186)</f>
        <v>15</v>
      </c>
    </row>
    <row r="188" spans="1:4" x14ac:dyDescent="0.15">
      <c r="A188" t="s">
        <v>151</v>
      </c>
      <c r="B188">
        <f>MINUTE(B186)</f>
        <v>43</v>
      </c>
    </row>
    <row r="189" spans="1:4" x14ac:dyDescent="0.15">
      <c r="A189" t="s">
        <v>152</v>
      </c>
      <c r="B189">
        <f>SECOND(B186)</f>
        <v>10</v>
      </c>
    </row>
    <row r="190" spans="1:4" x14ac:dyDescent="0.15">
      <c r="A190" t="s">
        <v>153</v>
      </c>
      <c r="B190" s="11">
        <f ca="1">NOW()</f>
        <v>45084.070201620372</v>
      </c>
    </row>
    <row r="191" spans="1:4" x14ac:dyDescent="0.15">
      <c r="A191" t="s">
        <v>154</v>
      </c>
      <c r="B191">
        <f ca="1">WEEKDAY(B190,2)</f>
        <v>3</v>
      </c>
    </row>
    <row r="192" spans="1:4" x14ac:dyDescent="0.15">
      <c r="A192" t="s">
        <v>155</v>
      </c>
      <c r="B192" t="str">
        <f>MID(H157,3,2)</f>
        <v>晋三</v>
      </c>
    </row>
    <row r="193" spans="1:3" x14ac:dyDescent="0.15">
      <c r="A193" t="s">
        <v>156</v>
      </c>
      <c r="B193" t="str">
        <f>LEFT(H153,1)</f>
        <v>张</v>
      </c>
    </row>
    <row r="194" spans="1:3" x14ac:dyDescent="0.15">
      <c r="A194" t="s">
        <v>157</v>
      </c>
      <c r="B194" t="str">
        <f>RIGHT(H153,1)</f>
        <v>1</v>
      </c>
    </row>
    <row r="195" spans="1:3" x14ac:dyDescent="0.15">
      <c r="A195" t="s">
        <v>158</v>
      </c>
      <c r="B195" t="str">
        <f>TRIM(H156)</f>
        <v>张 5</v>
      </c>
    </row>
    <row r="196" spans="1:3" x14ac:dyDescent="0.15">
      <c r="A196" t="s">
        <v>159</v>
      </c>
      <c r="B196" t="str">
        <f>CONCATENATE(H153,H154)</f>
        <v>张1张2</v>
      </c>
    </row>
    <row r="197" spans="1:3" x14ac:dyDescent="0.15">
      <c r="A197" t="s">
        <v>160</v>
      </c>
      <c r="B197" t="str">
        <f>H153&amp;H154</f>
        <v>张1张2</v>
      </c>
    </row>
    <row r="198" spans="1:3" x14ac:dyDescent="0.15">
      <c r="A198" t="s">
        <v>161</v>
      </c>
      <c r="B198">
        <f>LEN(H157)</f>
        <v>4</v>
      </c>
    </row>
    <row r="199" spans="1:3" x14ac:dyDescent="0.15">
      <c r="A199" t="s">
        <v>162</v>
      </c>
      <c r="B199">
        <f>LENB(H158)</f>
        <v>5</v>
      </c>
    </row>
    <row r="200" spans="1:3" x14ac:dyDescent="0.15">
      <c r="A200" t="s">
        <v>163</v>
      </c>
      <c r="B200" t="str">
        <f>TEXT(H159,"0000年00月00日")</f>
        <v>2019年10月22日</v>
      </c>
    </row>
    <row r="201" spans="1:3" x14ac:dyDescent="0.15">
      <c r="A201" t="s">
        <v>164</v>
      </c>
      <c r="B201">
        <f>MOD(D153,3)</f>
        <v>2</v>
      </c>
    </row>
    <row r="202" spans="1:3" x14ac:dyDescent="0.15">
      <c r="A202" t="s">
        <v>165</v>
      </c>
      <c r="B202" t="b">
        <f>ISODD(D153)</f>
        <v>0</v>
      </c>
    </row>
    <row r="203" spans="1:3" x14ac:dyDescent="0.15">
      <c r="A203" t="s">
        <v>166</v>
      </c>
      <c r="B203" t="b">
        <f>ISEVEN(D153)</f>
        <v>1</v>
      </c>
    </row>
    <row r="207" spans="1:3" x14ac:dyDescent="0.15">
      <c r="A207" t="s">
        <v>167</v>
      </c>
    </row>
    <row r="208" spans="1:3" x14ac:dyDescent="0.15">
      <c r="A208" t="s">
        <v>44</v>
      </c>
      <c r="B208" t="s">
        <v>168</v>
      </c>
      <c r="C208" t="s">
        <v>114</v>
      </c>
    </row>
    <row r="209" spans="1:3" x14ac:dyDescent="0.15">
      <c r="A209" t="s">
        <v>87</v>
      </c>
      <c r="B209" t="s">
        <v>49</v>
      </c>
      <c r="C209">
        <v>50</v>
      </c>
    </row>
    <row r="210" spans="1:3" x14ac:dyDescent="0.15">
      <c r="A210" t="s">
        <v>90</v>
      </c>
      <c r="B210" t="s">
        <v>49</v>
      </c>
      <c r="C210">
        <v>74</v>
      </c>
    </row>
    <row r="211" spans="1:3" x14ac:dyDescent="0.15">
      <c r="A211" t="s">
        <v>115</v>
      </c>
      <c r="B211" t="s">
        <v>48</v>
      </c>
      <c r="C211">
        <v>88</v>
      </c>
    </row>
    <row r="212" spans="1:3" x14ac:dyDescent="0.15">
      <c r="A212" t="s">
        <v>169</v>
      </c>
      <c r="B212" t="s">
        <v>48</v>
      </c>
      <c r="C212">
        <v>70</v>
      </c>
    </row>
    <row r="213" spans="1:3" x14ac:dyDescent="0.15">
      <c r="A213" t="s">
        <v>117</v>
      </c>
      <c r="B213" t="s">
        <v>49</v>
      </c>
      <c r="C213">
        <v>53</v>
      </c>
    </row>
    <row r="231" spans="1:4" x14ac:dyDescent="0.15">
      <c r="A231" t="s">
        <v>170</v>
      </c>
      <c r="B231" t="s">
        <v>171</v>
      </c>
      <c r="C231" t="s">
        <v>172</v>
      </c>
      <c r="D231" t="s">
        <v>173</v>
      </c>
    </row>
    <row r="232" spans="1:4" x14ac:dyDescent="0.15">
      <c r="A232">
        <v>1</v>
      </c>
      <c r="B232" t="s">
        <v>174</v>
      </c>
      <c r="C232">
        <v>13000</v>
      </c>
      <c r="D232" s="9">
        <v>1.4E-2</v>
      </c>
    </row>
    <row r="233" spans="1:4" x14ac:dyDescent="0.15">
      <c r="A233">
        <v>2</v>
      </c>
      <c r="B233" t="s">
        <v>175</v>
      </c>
      <c r="C233">
        <v>14000</v>
      </c>
      <c r="D233" s="9">
        <v>3.4000000000000002E-2</v>
      </c>
    </row>
    <row r="234" spans="1:4" x14ac:dyDescent="0.15">
      <c r="A234">
        <v>3</v>
      </c>
      <c r="B234" t="s">
        <v>176</v>
      </c>
      <c r="C234">
        <v>21000</v>
      </c>
      <c r="D234" s="9">
        <v>2.5999999999999999E-2</v>
      </c>
    </row>
    <row r="235" spans="1:4" x14ac:dyDescent="0.15">
      <c r="A235">
        <v>4</v>
      </c>
      <c r="B235" t="s">
        <v>177</v>
      </c>
      <c r="C235">
        <v>18000</v>
      </c>
      <c r="D235" s="9">
        <v>1.0999999999999999E-2</v>
      </c>
    </row>
    <row r="236" spans="1:4" x14ac:dyDescent="0.15">
      <c r="A236">
        <v>5</v>
      </c>
      <c r="B236" t="s">
        <v>178</v>
      </c>
      <c r="C236">
        <v>44000</v>
      </c>
      <c r="D236" s="9">
        <v>3.4000000000000002E-2</v>
      </c>
    </row>
    <row r="255" spans="1:4" x14ac:dyDescent="0.15">
      <c r="A255" t="s">
        <v>179</v>
      </c>
    </row>
    <row r="256" spans="1:4" x14ac:dyDescent="0.15">
      <c r="B256" t="s">
        <v>180</v>
      </c>
      <c r="C256" t="s">
        <v>181</v>
      </c>
      <c r="D256" t="s">
        <v>182</v>
      </c>
    </row>
    <row r="257" spans="1:4" x14ac:dyDescent="0.15">
      <c r="A257" t="s">
        <v>183</v>
      </c>
      <c r="B257">
        <v>20000</v>
      </c>
      <c r="C257">
        <v>23000</v>
      </c>
      <c r="D257">
        <v>40000</v>
      </c>
    </row>
    <row r="258" spans="1:4" x14ac:dyDescent="0.15">
      <c r="A258" t="s">
        <v>184</v>
      </c>
      <c r="B258">
        <v>40000</v>
      </c>
      <c r="C258">
        <v>42000</v>
      </c>
      <c r="D258">
        <v>38000</v>
      </c>
    </row>
    <row r="259" spans="1:4" x14ac:dyDescent="0.15">
      <c r="A259" t="s">
        <v>185</v>
      </c>
      <c r="B259">
        <v>38000</v>
      </c>
      <c r="C259">
        <v>42000</v>
      </c>
      <c r="D259">
        <v>18000</v>
      </c>
    </row>
  </sheetData>
  <dataConsolidate/>
  <mergeCells count="1">
    <mergeCell ref="A18:D18"/>
  </mergeCells>
  <phoneticPr fontId="3" type="noConversion"/>
  <conditionalFormatting sqref="E72:G81">
    <cfRule type="cellIs" dxfId="17" priority="7" operator="greaterThan">
      <formula>95</formula>
    </cfRule>
    <cfRule type="cellIs" dxfId="16" priority="11" operator="lessThan">
      <formula>60</formula>
    </cfRule>
    <cfRule type="cellIs" dxfId="15" priority="12" operator="greaterThanOrEqual">
      <formula>90</formula>
    </cfRule>
  </conditionalFormatting>
  <conditionalFormatting sqref="B71:C81">
    <cfRule type="duplicateValues" dxfId="14" priority="10"/>
  </conditionalFormatting>
  <conditionalFormatting sqref="H72:H81">
    <cfRule type="top10" dxfId="13" priority="6" bottom="1" rank="3"/>
    <cfRule type="top10" dxfId="12" priority="9" rank="3"/>
  </conditionalFormatting>
  <conditionalFormatting sqref="I72:I81">
    <cfRule type="top10" dxfId="11" priority="5" bottom="1" rank="1"/>
    <cfRule type="top10" dxfId="10" priority="8" rank="1"/>
  </conditionalFormatting>
  <conditionalFormatting sqref="F114:H123">
    <cfRule type="cellIs" dxfId="9" priority="1" operator="greaterThan">
      <formula>95</formula>
    </cfRule>
    <cfRule type="cellIs" dxfId="8" priority="3" operator="lessThan">
      <formula>60</formula>
    </cfRule>
    <cfRule type="cellIs" dxfId="7" priority="4" operator="greaterThanOrEqual">
      <formula>90</formula>
    </cfRule>
  </conditionalFormatting>
  <conditionalFormatting sqref="B113:D123 B124:B125">
    <cfRule type="duplicateValues" dxfId="6" priority="2"/>
  </conditionalFormatting>
  <conditionalFormatting sqref="I114:I139">
    <cfRule type="top10" dxfId="5" priority="13" bottom="1" rank="3"/>
    <cfRule type="top10" dxfId="4" priority="14" rank="3"/>
  </conditionalFormatting>
  <conditionalFormatting sqref="J114:J139">
    <cfRule type="top10" dxfId="3" priority="15" bottom="1" rank="1"/>
    <cfRule type="top10" dxfId="2" priority="16" rank="1"/>
  </conditionalFormatting>
  <conditionalFormatting sqref="C124:H125 D126:H126 D131:H139 F127:H129 E130:H130">
    <cfRule type="duplicateValues" dxfId="1" priority="17"/>
  </conditionalFormatting>
  <dataValidations count="2">
    <dataValidation type="list" allowBlank="1" showInputMessage="1" showErrorMessage="1" sqref="C103:C109">
      <formula1>"本科,大专"</formula1>
    </dataValidation>
    <dataValidation type="list" allowBlank="1" showInputMessage="1" showErrorMessage="1" sqref="B103:B109">
      <formula1>"男,女"</formula1>
    </dataValidation>
  </dataValidations>
  <pageMargins left="0.7" right="0.7" top="0.75" bottom="0.75" header="0.3" footer="0.3"/>
  <pageSetup paperSize="9" orientation="portrait" horizontalDpi="1200" verticalDpi="1200" r:id="rId3"/>
  <drawing r:id="rId4"/>
  <tableParts count="1"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Sheet1!B257:D257</xm:f>
              <xm:sqref>E257</xm:sqref>
            </x14:sparkline>
            <x14:sparkline>
              <xm:f>Sheet1!B258:D258</xm:f>
              <xm:sqref>E258</xm:sqref>
            </x14:sparkline>
            <x14:sparkline>
              <xm:f>Sheet1!B259:D259</xm:f>
              <xm:sqref>E259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Administrator</cp:lastModifiedBy>
  <dcterms:created xsi:type="dcterms:W3CDTF">2020-07-11T15:15:26Z</dcterms:created>
  <dcterms:modified xsi:type="dcterms:W3CDTF">2023-06-06T18:22:28Z</dcterms:modified>
</cp:coreProperties>
</file>