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\demoFile\build-DataProcessing-Desktop_Qt_6_2_4_MSVC2019_64bit-Debug\"/>
    </mc:Choice>
  </mc:AlternateContent>
  <xr:revisionPtr revIDLastSave="0" documentId="13_ncr:1_{C8A99BE6-A899-4362-96F5-D72A9A2E8C91}" xr6:coauthVersionLast="47" xr6:coauthVersionMax="47" xr10:uidLastSave="{00000000-0000-0000-0000-000000000000}"/>
  <bookViews>
    <workbookView xWindow="-110" yWindow="-110" windowWidth="25820" windowHeight="13900" tabRatio="721" activeTab="2" xr2:uid="{00000000-000D-0000-FFFF-FFFF00000000}"/>
  </bookViews>
  <sheets>
    <sheet name="概述" sheetId="35" r:id="rId1"/>
    <sheet name="1期末&amp;总评" sheetId="29" r:id="rId2"/>
    <sheet name="1过程成绩" sheetId="14" r:id="rId3"/>
    <sheet name="1考勤" sheetId="21" r:id="rId4"/>
    <sheet name="1平时" sheetId="25" r:id="rId5"/>
    <sheet name="1实验z" sheetId="36" r:id="rId6"/>
    <sheet name="1实验wc" sheetId="45" r:id="rId7"/>
    <sheet name="2期末&amp;总评" sheetId="38" r:id="rId8"/>
    <sheet name="2过程成绩" sheetId="39" r:id="rId9"/>
    <sheet name="考勤2" sheetId="40" r:id="rId10"/>
    <sheet name="平时2" sheetId="41" r:id="rId11"/>
    <sheet name="2实验z" sheetId="42" r:id="rId12"/>
    <sheet name="2实验wc" sheetId="46" r:id="rId13"/>
    <sheet name="Sheet1" sheetId="44" r:id="rId14"/>
    <sheet name="Sheet2" sheetId="47" r:id="rId15"/>
  </sheets>
  <definedNames>
    <definedName name="OLE_LINK1" localSheetId="2">'1过程成绩'!#REF!</definedName>
    <definedName name="OLE_LINK1" localSheetId="8">'2过程成绩'!#REF!</definedName>
    <definedName name="OLE_LINK3" localSheetId="2">'1过程成绩'!$A$1</definedName>
    <definedName name="OLE_LINK3" localSheetId="8">'2过程成绩'!$A$1</definedName>
    <definedName name="_xlnm.Print_Titles" localSheetId="2">'1过程成绩'!$4:$6</definedName>
    <definedName name="_xlnm.Print_Titles" localSheetId="8">'2过程成绩'!$4:$6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8" l="1"/>
  <c r="N4" i="38"/>
  <c r="M5" i="38"/>
  <c r="N5" i="38"/>
  <c r="M6" i="38"/>
  <c r="N6" i="38"/>
  <c r="M7" i="38"/>
  <c r="N7" i="38"/>
  <c r="M8" i="38"/>
  <c r="N8" i="38"/>
  <c r="M9" i="38"/>
  <c r="N9" i="38"/>
  <c r="M10" i="38"/>
  <c r="N10" i="38"/>
  <c r="M11" i="38"/>
  <c r="N11" i="38"/>
  <c r="M12" i="38"/>
  <c r="N12" i="38"/>
  <c r="M13" i="38"/>
  <c r="N13" i="38"/>
  <c r="M14" i="38"/>
  <c r="N14" i="38"/>
  <c r="M15" i="38"/>
  <c r="N15" i="38"/>
  <c r="M16" i="38"/>
  <c r="N16" i="38"/>
  <c r="M17" i="38"/>
  <c r="N17" i="38"/>
  <c r="M18" i="38"/>
  <c r="N18" i="38"/>
  <c r="M19" i="38"/>
  <c r="N19" i="38"/>
  <c r="M20" i="38"/>
  <c r="N20" i="38"/>
  <c r="M21" i="38"/>
  <c r="N21" i="38"/>
  <c r="M22" i="38"/>
  <c r="N22" i="38"/>
  <c r="M23" i="38"/>
  <c r="N23" i="38"/>
  <c r="M24" i="38"/>
  <c r="N24" i="38"/>
  <c r="M25" i="38"/>
  <c r="N25" i="38"/>
  <c r="M26" i="38"/>
  <c r="N26" i="38"/>
  <c r="M27" i="38"/>
  <c r="N27" i="38"/>
  <c r="M28" i="38"/>
  <c r="N28" i="38"/>
  <c r="M29" i="38"/>
  <c r="N29" i="38"/>
  <c r="M30" i="38"/>
  <c r="N30" i="38"/>
  <c r="M31" i="38"/>
  <c r="N31" i="38"/>
  <c r="M32" i="38"/>
  <c r="N32" i="38"/>
  <c r="M33" i="38"/>
  <c r="N33" i="38"/>
  <c r="M34" i="38"/>
  <c r="N34" i="38"/>
  <c r="M35" i="38"/>
  <c r="N35" i="38"/>
  <c r="M36" i="38"/>
  <c r="N36" i="38"/>
  <c r="M37" i="38"/>
  <c r="N37" i="38"/>
  <c r="M38" i="38"/>
  <c r="N38" i="38"/>
  <c r="M39" i="38"/>
  <c r="N39" i="38"/>
  <c r="M40" i="38"/>
  <c r="N40" i="38"/>
  <c r="M41" i="38"/>
  <c r="N41" i="38"/>
  <c r="M42" i="38"/>
  <c r="N42" i="38"/>
  <c r="N3" i="38"/>
  <c r="M3" i="38"/>
  <c r="C9" i="36"/>
  <c r="M4" i="29"/>
  <c r="N4" i="29"/>
  <c r="M5" i="29"/>
  <c r="N5" i="29"/>
  <c r="M6" i="29"/>
  <c r="N6" i="29"/>
  <c r="M7" i="29"/>
  <c r="N7" i="29"/>
  <c r="M8" i="29"/>
  <c r="N8" i="29"/>
  <c r="M9" i="29"/>
  <c r="N9" i="29"/>
  <c r="M10" i="29"/>
  <c r="N10" i="29"/>
  <c r="M11" i="29"/>
  <c r="N11" i="29"/>
  <c r="M12" i="29"/>
  <c r="N12" i="29"/>
  <c r="M13" i="29"/>
  <c r="N13" i="29"/>
  <c r="M14" i="29"/>
  <c r="N14" i="29"/>
  <c r="M15" i="29"/>
  <c r="N15" i="29"/>
  <c r="M16" i="29"/>
  <c r="N16" i="29"/>
  <c r="M17" i="29"/>
  <c r="N17" i="29"/>
  <c r="M18" i="29"/>
  <c r="N18" i="29"/>
  <c r="M19" i="29"/>
  <c r="N19" i="29"/>
  <c r="M20" i="29"/>
  <c r="N20" i="29"/>
  <c r="M21" i="29"/>
  <c r="N21" i="29"/>
  <c r="M22" i="29"/>
  <c r="N22" i="29"/>
  <c r="M23" i="29"/>
  <c r="N23" i="29"/>
  <c r="M24" i="29"/>
  <c r="N24" i="29"/>
  <c r="M25" i="29"/>
  <c r="N25" i="29"/>
  <c r="M26" i="29"/>
  <c r="N26" i="29"/>
  <c r="M27" i="29"/>
  <c r="N27" i="29"/>
  <c r="M28" i="29"/>
  <c r="N28" i="29"/>
  <c r="M29" i="29"/>
  <c r="N29" i="29"/>
  <c r="M30" i="29"/>
  <c r="N30" i="29"/>
  <c r="M31" i="29"/>
  <c r="N31" i="29"/>
  <c r="M32" i="29"/>
  <c r="N32" i="29"/>
  <c r="M33" i="29"/>
  <c r="N33" i="29"/>
  <c r="M34" i="29"/>
  <c r="N34" i="29"/>
  <c r="M35" i="29"/>
  <c r="N35" i="29"/>
  <c r="M36" i="29"/>
  <c r="N36" i="29"/>
  <c r="M37" i="29"/>
  <c r="N37" i="29"/>
  <c r="M38" i="29"/>
  <c r="N38" i="29"/>
  <c r="M39" i="29"/>
  <c r="N39" i="29"/>
  <c r="M40" i="29"/>
  <c r="N40" i="29"/>
  <c r="M41" i="29"/>
  <c r="N41" i="29"/>
  <c r="M42" i="29"/>
  <c r="N42" i="29"/>
  <c r="M43" i="29"/>
  <c r="N43" i="29"/>
  <c r="M44" i="29"/>
  <c r="N44" i="29"/>
  <c r="N3" i="29"/>
  <c r="M3" i="29"/>
  <c r="C7" i="42"/>
  <c r="D7" i="42"/>
  <c r="E7" i="42"/>
  <c r="F7" i="42"/>
  <c r="C8" i="42"/>
  <c r="D8" i="42"/>
  <c r="E8" i="42"/>
  <c r="F8" i="42"/>
  <c r="C9" i="42"/>
  <c r="D9" i="42"/>
  <c r="E9" i="42"/>
  <c r="F9" i="42"/>
  <c r="C10" i="42"/>
  <c r="D10" i="42"/>
  <c r="E10" i="42"/>
  <c r="F10" i="42"/>
  <c r="C11" i="42"/>
  <c r="D11" i="42"/>
  <c r="E11" i="42"/>
  <c r="F11" i="42"/>
  <c r="C12" i="42"/>
  <c r="D12" i="42"/>
  <c r="E12" i="42"/>
  <c r="F12" i="42"/>
  <c r="C13" i="42"/>
  <c r="D13" i="42"/>
  <c r="E13" i="42"/>
  <c r="F13" i="42"/>
  <c r="C14" i="42"/>
  <c r="D14" i="42"/>
  <c r="E14" i="42"/>
  <c r="F14" i="42"/>
  <c r="C15" i="42"/>
  <c r="D15" i="42"/>
  <c r="E15" i="42"/>
  <c r="F15" i="42"/>
  <c r="C16" i="42"/>
  <c r="D16" i="42"/>
  <c r="E16" i="42"/>
  <c r="F16" i="42"/>
  <c r="C17" i="42"/>
  <c r="D17" i="42"/>
  <c r="E17" i="42"/>
  <c r="F17" i="42"/>
  <c r="C18" i="42"/>
  <c r="D18" i="42"/>
  <c r="E18" i="42"/>
  <c r="F18" i="42"/>
  <c r="C19" i="42"/>
  <c r="D19" i="42"/>
  <c r="E19" i="42"/>
  <c r="F19" i="42"/>
  <c r="C20" i="42"/>
  <c r="D20" i="42"/>
  <c r="E20" i="42"/>
  <c r="F20" i="42"/>
  <c r="C21" i="42"/>
  <c r="D21" i="42"/>
  <c r="E21" i="42"/>
  <c r="F21" i="42"/>
  <c r="D22" i="42"/>
  <c r="E22" i="42"/>
  <c r="F22" i="42"/>
  <c r="C23" i="42"/>
  <c r="D23" i="42"/>
  <c r="E23" i="42"/>
  <c r="F23" i="42"/>
  <c r="C24" i="42"/>
  <c r="D24" i="42"/>
  <c r="E24" i="42"/>
  <c r="F24" i="42"/>
  <c r="C25" i="42"/>
  <c r="D25" i="42"/>
  <c r="E25" i="42"/>
  <c r="F25" i="42"/>
  <c r="C26" i="42"/>
  <c r="D26" i="42"/>
  <c r="E26" i="42"/>
  <c r="F26" i="42"/>
  <c r="C27" i="42"/>
  <c r="D27" i="42"/>
  <c r="E27" i="42"/>
  <c r="F27" i="42"/>
  <c r="C28" i="42"/>
  <c r="D28" i="42"/>
  <c r="E28" i="42"/>
  <c r="F28" i="42"/>
  <c r="C29" i="42"/>
  <c r="D29" i="42"/>
  <c r="E29" i="42"/>
  <c r="F29" i="42"/>
  <c r="C30" i="42"/>
  <c r="D30" i="42"/>
  <c r="E30" i="42"/>
  <c r="F30" i="42"/>
  <c r="C31" i="42"/>
  <c r="D31" i="42"/>
  <c r="E31" i="42"/>
  <c r="F31" i="42"/>
  <c r="C32" i="42"/>
  <c r="D32" i="42"/>
  <c r="E32" i="42"/>
  <c r="F32" i="42"/>
  <c r="C33" i="42"/>
  <c r="D33" i="42"/>
  <c r="E33" i="42"/>
  <c r="F33" i="42"/>
  <c r="C34" i="42"/>
  <c r="D34" i="42"/>
  <c r="E34" i="42"/>
  <c r="F34" i="42"/>
  <c r="C35" i="42"/>
  <c r="D35" i="42"/>
  <c r="E35" i="42"/>
  <c r="C36" i="42"/>
  <c r="D36" i="42"/>
  <c r="E36" i="42"/>
  <c r="F36" i="42"/>
  <c r="C37" i="42"/>
  <c r="D37" i="42"/>
  <c r="E37" i="42"/>
  <c r="F37" i="42"/>
  <c r="C38" i="42"/>
  <c r="D38" i="42"/>
  <c r="E38" i="42"/>
  <c r="F38" i="42"/>
  <c r="C39" i="42"/>
  <c r="D39" i="42"/>
  <c r="E39" i="42"/>
  <c r="F39" i="42"/>
  <c r="C40" i="42"/>
  <c r="D40" i="42"/>
  <c r="E40" i="42"/>
  <c r="F40" i="42"/>
  <c r="C41" i="42"/>
  <c r="D41" i="42"/>
  <c r="E41" i="42"/>
  <c r="F41" i="42"/>
  <c r="C42" i="42"/>
  <c r="D42" i="42"/>
  <c r="E42" i="42"/>
  <c r="F42" i="42"/>
  <c r="C43" i="42"/>
  <c r="D43" i="42"/>
  <c r="E43" i="42"/>
  <c r="F43" i="42"/>
  <c r="C44" i="42"/>
  <c r="D44" i="42"/>
  <c r="E44" i="42"/>
  <c r="F44" i="42"/>
  <c r="C45" i="42"/>
  <c r="D45" i="42"/>
  <c r="E45" i="42"/>
  <c r="F45" i="42"/>
  <c r="F6" i="42"/>
  <c r="E6" i="42"/>
  <c r="D6" i="42"/>
  <c r="C6" i="42"/>
  <c r="C7" i="36"/>
  <c r="D7" i="36"/>
  <c r="E7" i="36"/>
  <c r="F7" i="36"/>
  <c r="D8" i="36"/>
  <c r="E8" i="36"/>
  <c r="F8" i="36"/>
  <c r="D9" i="36"/>
  <c r="E9" i="36"/>
  <c r="F9" i="36"/>
  <c r="C10" i="36"/>
  <c r="D10" i="36"/>
  <c r="E10" i="36"/>
  <c r="F10" i="36"/>
  <c r="C11" i="36"/>
  <c r="D11" i="36"/>
  <c r="E11" i="36"/>
  <c r="F11" i="36"/>
  <c r="C12" i="36"/>
  <c r="D12" i="36"/>
  <c r="E12" i="36"/>
  <c r="F12" i="36"/>
  <c r="C13" i="36"/>
  <c r="E13" i="36"/>
  <c r="F13" i="36"/>
  <c r="C14" i="36"/>
  <c r="D14" i="36"/>
  <c r="E14" i="36"/>
  <c r="F14" i="36"/>
  <c r="C15" i="36"/>
  <c r="D15" i="36"/>
  <c r="E15" i="36"/>
  <c r="F15" i="36"/>
  <c r="C16" i="36"/>
  <c r="D16" i="36"/>
  <c r="E16" i="36"/>
  <c r="F16" i="36"/>
  <c r="C17" i="36"/>
  <c r="D17" i="36"/>
  <c r="E17" i="36"/>
  <c r="F17" i="36"/>
  <c r="C18" i="36"/>
  <c r="D18" i="36"/>
  <c r="E18" i="36"/>
  <c r="F18" i="36"/>
  <c r="C19" i="36"/>
  <c r="D19" i="36"/>
  <c r="E19" i="36"/>
  <c r="F19" i="36"/>
  <c r="C20" i="36"/>
  <c r="D20" i="36"/>
  <c r="E20" i="36"/>
  <c r="F20" i="36"/>
  <c r="C21" i="36"/>
  <c r="D21" i="36"/>
  <c r="E21" i="36"/>
  <c r="F21" i="36"/>
  <c r="C22" i="36"/>
  <c r="D22" i="36"/>
  <c r="E22" i="36"/>
  <c r="F22" i="36"/>
  <c r="C23" i="36"/>
  <c r="D23" i="36"/>
  <c r="E23" i="36"/>
  <c r="F23" i="36"/>
  <c r="C24" i="36"/>
  <c r="D24" i="36"/>
  <c r="E24" i="36"/>
  <c r="F24" i="36"/>
  <c r="C25" i="36"/>
  <c r="D25" i="36"/>
  <c r="E25" i="36"/>
  <c r="F25" i="36"/>
  <c r="C26" i="36"/>
  <c r="D26" i="36"/>
  <c r="E26" i="36"/>
  <c r="F26" i="36"/>
  <c r="C27" i="36"/>
  <c r="D27" i="36"/>
  <c r="E27" i="36"/>
  <c r="F27" i="36"/>
  <c r="C28" i="36"/>
  <c r="D28" i="36"/>
  <c r="E28" i="36"/>
  <c r="F28" i="36"/>
  <c r="C29" i="36"/>
  <c r="D29" i="36"/>
  <c r="E29" i="36"/>
  <c r="F29" i="36"/>
  <c r="C30" i="36"/>
  <c r="D30" i="36"/>
  <c r="E30" i="36"/>
  <c r="F30" i="36"/>
  <c r="C31" i="36"/>
  <c r="D31" i="36"/>
  <c r="E31" i="36"/>
  <c r="F31" i="36"/>
  <c r="C32" i="36"/>
  <c r="D32" i="36"/>
  <c r="E32" i="36"/>
  <c r="F32" i="36"/>
  <c r="C33" i="36"/>
  <c r="D33" i="36"/>
  <c r="E33" i="36"/>
  <c r="F33" i="36"/>
  <c r="C34" i="36"/>
  <c r="D34" i="36"/>
  <c r="E34" i="36"/>
  <c r="F34" i="36"/>
  <c r="C35" i="36"/>
  <c r="D35" i="36"/>
  <c r="E35" i="36"/>
  <c r="F35" i="36"/>
  <c r="C36" i="36"/>
  <c r="D36" i="36"/>
  <c r="E36" i="36"/>
  <c r="F36" i="36"/>
  <c r="C37" i="36"/>
  <c r="D37" i="36"/>
  <c r="E37" i="36"/>
  <c r="F37" i="36"/>
  <c r="C38" i="36"/>
  <c r="D38" i="36"/>
  <c r="E38" i="36"/>
  <c r="F38" i="36"/>
  <c r="C39" i="36"/>
  <c r="D39" i="36"/>
  <c r="E39" i="36"/>
  <c r="F39" i="36"/>
  <c r="C40" i="36"/>
  <c r="D40" i="36"/>
  <c r="E40" i="36"/>
  <c r="F40" i="36"/>
  <c r="C41" i="36"/>
  <c r="D41" i="36"/>
  <c r="E41" i="36"/>
  <c r="C42" i="36"/>
  <c r="D42" i="36"/>
  <c r="E42" i="36"/>
  <c r="F42" i="36"/>
  <c r="D43" i="36"/>
  <c r="E43" i="36"/>
  <c r="F43" i="36"/>
  <c r="C44" i="36"/>
  <c r="D44" i="36"/>
  <c r="E44" i="36"/>
  <c r="F44" i="36"/>
  <c r="C45" i="36"/>
  <c r="D45" i="36"/>
  <c r="E45" i="36"/>
  <c r="F45" i="36"/>
  <c r="C46" i="36"/>
  <c r="D46" i="36"/>
  <c r="E46" i="36"/>
  <c r="F46" i="36"/>
  <c r="C47" i="36"/>
  <c r="D47" i="36"/>
  <c r="E47" i="36"/>
  <c r="F47" i="36"/>
  <c r="F6" i="36"/>
  <c r="E6" i="36"/>
  <c r="D6" i="36"/>
  <c r="C6" i="36"/>
  <c r="C7" i="41"/>
  <c r="D7" i="41"/>
  <c r="E7" i="41"/>
  <c r="C8" i="41"/>
  <c r="D8" i="41"/>
  <c r="E8" i="41"/>
  <c r="C9" i="41"/>
  <c r="D9" i="41"/>
  <c r="E9" i="41"/>
  <c r="C10" i="41"/>
  <c r="D10" i="41"/>
  <c r="E10" i="41"/>
  <c r="C11" i="41"/>
  <c r="D11" i="41"/>
  <c r="E11" i="41"/>
  <c r="C12" i="41"/>
  <c r="D12" i="41"/>
  <c r="E12" i="41"/>
  <c r="C13" i="41"/>
  <c r="D13" i="41"/>
  <c r="E13" i="41"/>
  <c r="C14" i="41"/>
  <c r="D14" i="41"/>
  <c r="E14" i="41"/>
  <c r="C15" i="41"/>
  <c r="D15" i="41"/>
  <c r="E15" i="41"/>
  <c r="C16" i="41"/>
  <c r="D16" i="41"/>
  <c r="E16" i="41"/>
  <c r="C17" i="41"/>
  <c r="D17" i="41"/>
  <c r="E17" i="41"/>
  <c r="C18" i="41"/>
  <c r="D18" i="41"/>
  <c r="E18" i="41"/>
  <c r="C19" i="41"/>
  <c r="D19" i="41"/>
  <c r="E19" i="41"/>
  <c r="C20" i="41"/>
  <c r="D20" i="41"/>
  <c r="E20" i="41"/>
  <c r="C21" i="41"/>
  <c r="D21" i="41"/>
  <c r="E21" i="41"/>
  <c r="C22" i="41"/>
  <c r="D22" i="41"/>
  <c r="E22" i="41"/>
  <c r="C23" i="41"/>
  <c r="D23" i="41"/>
  <c r="E23" i="41"/>
  <c r="C24" i="41"/>
  <c r="D24" i="41"/>
  <c r="E24" i="41"/>
  <c r="C25" i="41"/>
  <c r="D25" i="41"/>
  <c r="E25" i="41"/>
  <c r="C26" i="41"/>
  <c r="D26" i="41"/>
  <c r="E26" i="41"/>
  <c r="C27" i="41"/>
  <c r="D27" i="41"/>
  <c r="E27" i="41"/>
  <c r="C28" i="41"/>
  <c r="D28" i="41"/>
  <c r="E28" i="41"/>
  <c r="C29" i="41"/>
  <c r="D29" i="41"/>
  <c r="E29" i="41"/>
  <c r="C30" i="41"/>
  <c r="D30" i="41"/>
  <c r="E30" i="41"/>
  <c r="C31" i="41"/>
  <c r="D31" i="41"/>
  <c r="E31" i="41"/>
  <c r="C32" i="41"/>
  <c r="D32" i="41"/>
  <c r="E32" i="41"/>
  <c r="C33" i="41"/>
  <c r="D33" i="41"/>
  <c r="E33" i="41"/>
  <c r="C34" i="41"/>
  <c r="D34" i="41"/>
  <c r="E34" i="41"/>
  <c r="C35" i="41"/>
  <c r="D35" i="41"/>
  <c r="E35" i="41"/>
  <c r="C36" i="41"/>
  <c r="D36" i="41"/>
  <c r="E36" i="41"/>
  <c r="C37" i="41"/>
  <c r="D37" i="41"/>
  <c r="S37" i="41" s="1"/>
  <c r="E37" i="41"/>
  <c r="C38" i="41"/>
  <c r="D38" i="41"/>
  <c r="E38" i="41"/>
  <c r="C39" i="41"/>
  <c r="D39" i="41"/>
  <c r="E39" i="41"/>
  <c r="C40" i="41"/>
  <c r="D40" i="41"/>
  <c r="E40" i="41"/>
  <c r="C41" i="41"/>
  <c r="D41" i="41"/>
  <c r="E41" i="41"/>
  <c r="C42" i="41"/>
  <c r="D42" i="41"/>
  <c r="E42" i="41"/>
  <c r="C43" i="41"/>
  <c r="D43" i="41"/>
  <c r="E43" i="41"/>
  <c r="C44" i="41"/>
  <c r="D44" i="41"/>
  <c r="E44" i="41"/>
  <c r="C45" i="41"/>
  <c r="D45" i="41"/>
  <c r="E45" i="41"/>
  <c r="E6" i="41"/>
  <c r="D6" i="41"/>
  <c r="C6" i="41"/>
  <c r="C7" i="25"/>
  <c r="D7" i="25"/>
  <c r="E7" i="25"/>
  <c r="C8" i="25"/>
  <c r="D8" i="25"/>
  <c r="E8" i="25"/>
  <c r="C9" i="25"/>
  <c r="D9" i="25"/>
  <c r="E9" i="25"/>
  <c r="C10" i="25"/>
  <c r="D10" i="25"/>
  <c r="E10" i="25"/>
  <c r="C11" i="25"/>
  <c r="D11" i="25"/>
  <c r="E11" i="25"/>
  <c r="C12" i="25"/>
  <c r="D12" i="25"/>
  <c r="E12" i="25"/>
  <c r="C13" i="25"/>
  <c r="D13" i="25"/>
  <c r="E13" i="25"/>
  <c r="C14" i="25"/>
  <c r="D14" i="25"/>
  <c r="E14" i="25"/>
  <c r="C15" i="25"/>
  <c r="D15" i="25"/>
  <c r="E15" i="25"/>
  <c r="C16" i="25"/>
  <c r="D16" i="25"/>
  <c r="E16" i="25"/>
  <c r="C17" i="25"/>
  <c r="D17" i="25"/>
  <c r="E17" i="25"/>
  <c r="C18" i="25"/>
  <c r="D18" i="25"/>
  <c r="E18" i="25"/>
  <c r="C19" i="25"/>
  <c r="D19" i="25"/>
  <c r="E19" i="25"/>
  <c r="C20" i="25"/>
  <c r="D20" i="25"/>
  <c r="E20" i="25"/>
  <c r="C21" i="25"/>
  <c r="D21" i="25"/>
  <c r="E21" i="25"/>
  <c r="C22" i="25"/>
  <c r="D22" i="25"/>
  <c r="E22" i="25"/>
  <c r="C23" i="25"/>
  <c r="D23" i="25"/>
  <c r="E23" i="25"/>
  <c r="C24" i="25"/>
  <c r="D24" i="25"/>
  <c r="E24" i="25"/>
  <c r="C25" i="25"/>
  <c r="D25" i="25"/>
  <c r="E25" i="25"/>
  <c r="C26" i="25"/>
  <c r="D26" i="25"/>
  <c r="E26" i="25"/>
  <c r="C27" i="25"/>
  <c r="D27" i="25"/>
  <c r="E27" i="25"/>
  <c r="C28" i="25"/>
  <c r="D28" i="25"/>
  <c r="E28" i="25"/>
  <c r="C29" i="25"/>
  <c r="D29" i="25"/>
  <c r="E29" i="25"/>
  <c r="C30" i="25"/>
  <c r="D30" i="25"/>
  <c r="E30" i="25"/>
  <c r="C31" i="25"/>
  <c r="D31" i="25"/>
  <c r="E31" i="25"/>
  <c r="C32" i="25"/>
  <c r="D32" i="25"/>
  <c r="E32" i="25"/>
  <c r="C33" i="25"/>
  <c r="D33" i="25"/>
  <c r="E33" i="25"/>
  <c r="C34" i="25"/>
  <c r="D34" i="25"/>
  <c r="E34" i="25"/>
  <c r="C35" i="25"/>
  <c r="D35" i="25"/>
  <c r="E35" i="25"/>
  <c r="C36" i="25"/>
  <c r="D36" i="25"/>
  <c r="E36" i="25"/>
  <c r="C37" i="25"/>
  <c r="D37" i="25"/>
  <c r="E37" i="25"/>
  <c r="C38" i="25"/>
  <c r="D38" i="25"/>
  <c r="E38" i="25"/>
  <c r="C39" i="25"/>
  <c r="D39" i="25"/>
  <c r="E39" i="25"/>
  <c r="C40" i="25"/>
  <c r="D40" i="25"/>
  <c r="E40" i="25"/>
  <c r="C41" i="25"/>
  <c r="D41" i="25"/>
  <c r="E41" i="25"/>
  <c r="C42" i="25"/>
  <c r="D42" i="25"/>
  <c r="E42" i="25"/>
  <c r="C43" i="25"/>
  <c r="D43" i="25"/>
  <c r="E43" i="25"/>
  <c r="C44" i="25"/>
  <c r="D44" i="25"/>
  <c r="E44" i="25"/>
  <c r="C45" i="25"/>
  <c r="D45" i="25"/>
  <c r="E45" i="25"/>
  <c r="C46" i="25"/>
  <c r="D46" i="25"/>
  <c r="E46" i="25"/>
  <c r="C47" i="25"/>
  <c r="D47" i="25"/>
  <c r="E47" i="25"/>
  <c r="E6" i="25"/>
  <c r="D6" i="25"/>
  <c r="C6" i="25"/>
  <c r="S46" i="25" l="1"/>
  <c r="P31" i="38"/>
  <c r="P7" i="29"/>
  <c r="O4" i="29"/>
  <c r="P4" i="29"/>
  <c r="O5" i="29"/>
  <c r="L5" i="29" s="1"/>
  <c r="P5" i="29"/>
  <c r="O6" i="29"/>
  <c r="L6" i="29" s="1"/>
  <c r="P6" i="29"/>
  <c r="O7" i="29"/>
  <c r="L7" i="29" s="1"/>
  <c r="O8" i="29"/>
  <c r="L8" i="29" s="1"/>
  <c r="P8" i="29"/>
  <c r="O9" i="29"/>
  <c r="L9" i="29" s="1"/>
  <c r="P9" i="29"/>
  <c r="O10" i="29"/>
  <c r="L10" i="29" s="1"/>
  <c r="P10" i="29"/>
  <c r="O11" i="29"/>
  <c r="L11" i="29" s="1"/>
  <c r="P11" i="29"/>
  <c r="O12" i="29"/>
  <c r="L12" i="29" s="1"/>
  <c r="P12" i="29"/>
  <c r="O13" i="29"/>
  <c r="L13" i="29" s="1"/>
  <c r="P13" i="29"/>
  <c r="O14" i="29"/>
  <c r="L14" i="29" s="1"/>
  <c r="P14" i="29"/>
  <c r="O15" i="29"/>
  <c r="L15" i="29" s="1"/>
  <c r="P15" i="29"/>
  <c r="O16" i="29"/>
  <c r="L16" i="29" s="1"/>
  <c r="P16" i="29"/>
  <c r="O17" i="29"/>
  <c r="L17" i="29" s="1"/>
  <c r="P17" i="29"/>
  <c r="O18" i="29"/>
  <c r="L18" i="29" s="1"/>
  <c r="P18" i="29"/>
  <c r="O19" i="29"/>
  <c r="L19" i="29" s="1"/>
  <c r="P19" i="29"/>
  <c r="O20" i="29"/>
  <c r="L20" i="29" s="1"/>
  <c r="P20" i="29"/>
  <c r="O21" i="29"/>
  <c r="L21" i="29" s="1"/>
  <c r="P21" i="29"/>
  <c r="O22" i="29"/>
  <c r="L22" i="29" s="1"/>
  <c r="P22" i="29"/>
  <c r="O23" i="29"/>
  <c r="L23" i="29" s="1"/>
  <c r="P23" i="29"/>
  <c r="O24" i="29"/>
  <c r="L24" i="29" s="1"/>
  <c r="P24" i="29"/>
  <c r="O25" i="29"/>
  <c r="L25" i="29" s="1"/>
  <c r="P25" i="29"/>
  <c r="O26" i="29"/>
  <c r="L26" i="29" s="1"/>
  <c r="P26" i="29"/>
  <c r="O27" i="29"/>
  <c r="L27" i="29" s="1"/>
  <c r="P27" i="29"/>
  <c r="O28" i="29"/>
  <c r="L28" i="29" s="1"/>
  <c r="P28" i="29"/>
  <c r="O29" i="29"/>
  <c r="L29" i="29" s="1"/>
  <c r="P29" i="29"/>
  <c r="O30" i="29"/>
  <c r="L30" i="29" s="1"/>
  <c r="P30" i="29"/>
  <c r="O31" i="29"/>
  <c r="L31" i="29" s="1"/>
  <c r="P31" i="29"/>
  <c r="O32" i="29"/>
  <c r="L32" i="29" s="1"/>
  <c r="P32" i="29"/>
  <c r="O33" i="29"/>
  <c r="P33" i="29"/>
  <c r="O34" i="29"/>
  <c r="L34" i="29" s="1"/>
  <c r="P34" i="29"/>
  <c r="O35" i="29"/>
  <c r="L35" i="29" s="1"/>
  <c r="P35" i="29"/>
  <c r="O36" i="29"/>
  <c r="L36" i="29" s="1"/>
  <c r="P36" i="29"/>
  <c r="O37" i="29"/>
  <c r="L37" i="29" s="1"/>
  <c r="P37" i="29"/>
  <c r="O38" i="29"/>
  <c r="L38" i="29" s="1"/>
  <c r="P38" i="29"/>
  <c r="O39" i="29"/>
  <c r="L39" i="29" s="1"/>
  <c r="P39" i="29"/>
  <c r="O40" i="29"/>
  <c r="L40" i="29" s="1"/>
  <c r="P40" i="29"/>
  <c r="O41" i="29"/>
  <c r="L41" i="29" s="1"/>
  <c r="P41" i="29"/>
  <c r="O42" i="29"/>
  <c r="L42" i="29" s="1"/>
  <c r="P42" i="29"/>
  <c r="O43" i="29"/>
  <c r="L43" i="29" s="1"/>
  <c r="P43" i="29"/>
  <c r="O44" i="29"/>
  <c r="L44" i="29" s="1"/>
  <c r="P44" i="29"/>
  <c r="P3" i="29"/>
  <c r="O3" i="29"/>
  <c r="L3" i="29" s="1"/>
  <c r="O4" i="38"/>
  <c r="L4" i="38" s="1"/>
  <c r="P4" i="38"/>
  <c r="O5" i="38"/>
  <c r="P5" i="38"/>
  <c r="O6" i="38"/>
  <c r="L6" i="38" s="1"/>
  <c r="P6" i="38"/>
  <c r="O7" i="38"/>
  <c r="L7" i="38" s="1"/>
  <c r="P7" i="38"/>
  <c r="O8" i="38"/>
  <c r="L8" i="38" s="1"/>
  <c r="P8" i="38"/>
  <c r="O9" i="38"/>
  <c r="L9" i="38" s="1"/>
  <c r="P9" i="38"/>
  <c r="O10" i="38"/>
  <c r="L10" i="38" s="1"/>
  <c r="P10" i="38"/>
  <c r="O11" i="38"/>
  <c r="L11" i="38" s="1"/>
  <c r="P11" i="38"/>
  <c r="O12" i="38"/>
  <c r="L12" i="38" s="1"/>
  <c r="P12" i="38"/>
  <c r="O13" i="38"/>
  <c r="L13" i="38" s="1"/>
  <c r="P13" i="38"/>
  <c r="O14" i="38"/>
  <c r="L14" i="38" s="1"/>
  <c r="P14" i="38"/>
  <c r="O15" i="38"/>
  <c r="L15" i="38" s="1"/>
  <c r="P15" i="38"/>
  <c r="O16" i="38"/>
  <c r="L16" i="38" s="1"/>
  <c r="P16" i="38"/>
  <c r="O17" i="38"/>
  <c r="L17" i="38" s="1"/>
  <c r="P17" i="38"/>
  <c r="O18" i="38"/>
  <c r="L18" i="38" s="1"/>
  <c r="P18" i="38"/>
  <c r="O19" i="38"/>
  <c r="L19" i="38" s="1"/>
  <c r="P19" i="38"/>
  <c r="O20" i="38"/>
  <c r="L20" i="38" s="1"/>
  <c r="P20" i="38"/>
  <c r="O21" i="38"/>
  <c r="L21" i="38" s="1"/>
  <c r="P21" i="38"/>
  <c r="O22" i="38"/>
  <c r="L22" i="38" s="1"/>
  <c r="P22" i="38"/>
  <c r="O23" i="38"/>
  <c r="L23" i="38" s="1"/>
  <c r="P23" i="38"/>
  <c r="O24" i="38"/>
  <c r="L24" i="38" s="1"/>
  <c r="P24" i="38"/>
  <c r="O25" i="38"/>
  <c r="L25" i="38" s="1"/>
  <c r="P25" i="38"/>
  <c r="O26" i="38"/>
  <c r="L26" i="38" s="1"/>
  <c r="P26" i="38"/>
  <c r="O27" i="38"/>
  <c r="L27" i="38" s="1"/>
  <c r="P27" i="38"/>
  <c r="O28" i="38"/>
  <c r="L28" i="38" s="1"/>
  <c r="P28" i="38"/>
  <c r="O29" i="38"/>
  <c r="L29" i="38" s="1"/>
  <c r="P29" i="38"/>
  <c r="O30" i="38"/>
  <c r="L30" i="38" s="1"/>
  <c r="P30" i="38"/>
  <c r="O31" i="38"/>
  <c r="L31" i="38" s="1"/>
  <c r="O32" i="38"/>
  <c r="L32" i="38" s="1"/>
  <c r="P32" i="38"/>
  <c r="O33" i="38"/>
  <c r="L33" i="38" s="1"/>
  <c r="P33" i="38"/>
  <c r="O34" i="38"/>
  <c r="L34" i="38" s="1"/>
  <c r="P34" i="38"/>
  <c r="O35" i="38"/>
  <c r="L35" i="38" s="1"/>
  <c r="P35" i="38"/>
  <c r="O36" i="38"/>
  <c r="L36" i="38" s="1"/>
  <c r="P36" i="38"/>
  <c r="O37" i="38"/>
  <c r="L37" i="38" s="1"/>
  <c r="P37" i="38"/>
  <c r="O38" i="38"/>
  <c r="L38" i="38" s="1"/>
  <c r="P38" i="38"/>
  <c r="O39" i="38"/>
  <c r="L39" i="38" s="1"/>
  <c r="P39" i="38"/>
  <c r="O40" i="38"/>
  <c r="L40" i="38" s="1"/>
  <c r="P40" i="38"/>
  <c r="O41" i="38"/>
  <c r="L41" i="38" s="1"/>
  <c r="P41" i="38"/>
  <c r="O42" i="38"/>
  <c r="L42" i="38" s="1"/>
  <c r="P42" i="38"/>
  <c r="P3" i="38"/>
  <c r="O3" i="38"/>
  <c r="L3" i="38" s="1"/>
  <c r="F45" i="46"/>
  <c r="E45" i="46"/>
  <c r="D45" i="46"/>
  <c r="C45" i="46"/>
  <c r="F44" i="46"/>
  <c r="E44" i="46"/>
  <c r="D44" i="46"/>
  <c r="C44" i="46"/>
  <c r="F43" i="46"/>
  <c r="E43" i="46"/>
  <c r="D43" i="46"/>
  <c r="C43" i="46"/>
  <c r="F42" i="46"/>
  <c r="E42" i="46"/>
  <c r="D42" i="46"/>
  <c r="C42" i="46"/>
  <c r="F41" i="46"/>
  <c r="E41" i="46"/>
  <c r="D41" i="46"/>
  <c r="C41" i="46"/>
  <c r="F40" i="46"/>
  <c r="E40" i="46"/>
  <c r="D40" i="46"/>
  <c r="C40" i="46"/>
  <c r="F39" i="46"/>
  <c r="E39" i="46"/>
  <c r="D39" i="46"/>
  <c r="C39" i="46"/>
  <c r="F38" i="46"/>
  <c r="E38" i="46"/>
  <c r="D38" i="46"/>
  <c r="C38" i="46"/>
  <c r="F37" i="46"/>
  <c r="E37" i="46"/>
  <c r="D37" i="46"/>
  <c r="C37" i="46"/>
  <c r="F36" i="46"/>
  <c r="E36" i="46"/>
  <c r="D36" i="46"/>
  <c r="C36" i="46"/>
  <c r="F35" i="46"/>
  <c r="E35" i="46"/>
  <c r="D35" i="46"/>
  <c r="C35" i="46"/>
  <c r="F34" i="46"/>
  <c r="E34" i="46"/>
  <c r="D34" i="46"/>
  <c r="C34" i="46"/>
  <c r="F33" i="46"/>
  <c r="E33" i="46"/>
  <c r="D33" i="46"/>
  <c r="C33" i="46"/>
  <c r="F32" i="46"/>
  <c r="E32" i="46"/>
  <c r="D32" i="46"/>
  <c r="C32" i="46"/>
  <c r="F31" i="46"/>
  <c r="E31" i="46"/>
  <c r="D31" i="46"/>
  <c r="C31" i="46"/>
  <c r="F30" i="46"/>
  <c r="E30" i="46"/>
  <c r="D30" i="46"/>
  <c r="C30" i="46"/>
  <c r="F29" i="46"/>
  <c r="E29" i="46"/>
  <c r="D29" i="46"/>
  <c r="C29" i="46"/>
  <c r="F28" i="46"/>
  <c r="E28" i="46"/>
  <c r="D28" i="46"/>
  <c r="C28" i="46"/>
  <c r="F27" i="46"/>
  <c r="E27" i="46"/>
  <c r="D27" i="46"/>
  <c r="C27" i="46"/>
  <c r="F26" i="46"/>
  <c r="E26" i="46"/>
  <c r="D26" i="46"/>
  <c r="C26" i="46"/>
  <c r="F25" i="46"/>
  <c r="E25" i="46"/>
  <c r="D25" i="46"/>
  <c r="C25" i="46"/>
  <c r="F24" i="46"/>
  <c r="E24" i="46"/>
  <c r="D24" i="46"/>
  <c r="C24" i="46"/>
  <c r="F23" i="46"/>
  <c r="E23" i="46"/>
  <c r="D23" i="46"/>
  <c r="C23" i="46"/>
  <c r="F22" i="46"/>
  <c r="E22" i="46"/>
  <c r="D22" i="46"/>
  <c r="C22" i="46"/>
  <c r="F21" i="46"/>
  <c r="E21" i="46"/>
  <c r="D21" i="46"/>
  <c r="C21" i="46"/>
  <c r="F20" i="46"/>
  <c r="E20" i="46"/>
  <c r="D20" i="46"/>
  <c r="C20" i="46"/>
  <c r="F19" i="46"/>
  <c r="E19" i="46"/>
  <c r="D19" i="46"/>
  <c r="C19" i="46"/>
  <c r="F18" i="46"/>
  <c r="E18" i="46"/>
  <c r="D18" i="46"/>
  <c r="C18" i="46"/>
  <c r="F17" i="46"/>
  <c r="E17" i="46"/>
  <c r="D17" i="46"/>
  <c r="C17" i="46"/>
  <c r="F16" i="46"/>
  <c r="E16" i="46"/>
  <c r="D16" i="46"/>
  <c r="C16" i="46"/>
  <c r="F15" i="46"/>
  <c r="E15" i="46"/>
  <c r="D15" i="46"/>
  <c r="C15" i="46"/>
  <c r="F14" i="46"/>
  <c r="E14" i="46"/>
  <c r="D14" i="46"/>
  <c r="C14" i="46"/>
  <c r="F13" i="46"/>
  <c r="E13" i="46"/>
  <c r="D13" i="46"/>
  <c r="C13" i="46"/>
  <c r="F12" i="46"/>
  <c r="E12" i="46"/>
  <c r="D12" i="46"/>
  <c r="C12" i="46"/>
  <c r="F11" i="46"/>
  <c r="E11" i="46"/>
  <c r="D11" i="46"/>
  <c r="C11" i="46"/>
  <c r="F10" i="46"/>
  <c r="E10" i="46"/>
  <c r="D10" i="46"/>
  <c r="C10" i="46"/>
  <c r="F9" i="46"/>
  <c r="E9" i="46"/>
  <c r="D9" i="46"/>
  <c r="C9" i="46"/>
  <c r="F8" i="46"/>
  <c r="E8" i="46"/>
  <c r="D8" i="46"/>
  <c r="C8" i="46"/>
  <c r="F7" i="46"/>
  <c r="E7" i="46"/>
  <c r="D7" i="46"/>
  <c r="C7" i="46"/>
  <c r="F6" i="46"/>
  <c r="E6" i="46"/>
  <c r="D6" i="46"/>
  <c r="C6" i="46"/>
  <c r="L4" i="46"/>
  <c r="F4" i="46"/>
  <c r="A4" i="46"/>
  <c r="Q3" i="46"/>
  <c r="L3" i="46"/>
  <c r="H3" i="46"/>
  <c r="F3" i="46"/>
  <c r="A3" i="46"/>
  <c r="D2" i="46"/>
  <c r="A2" i="46"/>
  <c r="F47" i="45"/>
  <c r="E47" i="45"/>
  <c r="D47" i="45"/>
  <c r="C47" i="45"/>
  <c r="F46" i="45"/>
  <c r="E46" i="45"/>
  <c r="D46" i="45"/>
  <c r="C46" i="45"/>
  <c r="F45" i="45"/>
  <c r="E45" i="45"/>
  <c r="D45" i="45"/>
  <c r="C45" i="45"/>
  <c r="F44" i="45"/>
  <c r="E44" i="45"/>
  <c r="D44" i="45"/>
  <c r="C44" i="45"/>
  <c r="F43" i="45"/>
  <c r="E43" i="45"/>
  <c r="D43" i="45"/>
  <c r="C43" i="45"/>
  <c r="F42" i="45"/>
  <c r="E42" i="45"/>
  <c r="D42" i="45"/>
  <c r="C42" i="45"/>
  <c r="F41" i="45"/>
  <c r="E41" i="45"/>
  <c r="D41" i="45"/>
  <c r="C41" i="45"/>
  <c r="F40" i="45"/>
  <c r="E40" i="45"/>
  <c r="D40" i="45"/>
  <c r="C40" i="45"/>
  <c r="F39" i="45"/>
  <c r="E39" i="45"/>
  <c r="D39" i="45"/>
  <c r="C39" i="45"/>
  <c r="F38" i="45"/>
  <c r="E38" i="45"/>
  <c r="D38" i="45"/>
  <c r="C38" i="45"/>
  <c r="F37" i="45"/>
  <c r="E37" i="45"/>
  <c r="D37" i="45"/>
  <c r="C37" i="45"/>
  <c r="F36" i="45"/>
  <c r="E36" i="45"/>
  <c r="D36" i="45"/>
  <c r="C36" i="45"/>
  <c r="F35" i="45"/>
  <c r="E35" i="45"/>
  <c r="D35" i="45"/>
  <c r="C35" i="45"/>
  <c r="F34" i="45"/>
  <c r="E34" i="45"/>
  <c r="D34" i="45"/>
  <c r="C34" i="45"/>
  <c r="F33" i="45"/>
  <c r="E33" i="45"/>
  <c r="D33" i="45"/>
  <c r="C33" i="45"/>
  <c r="F32" i="45"/>
  <c r="E32" i="45"/>
  <c r="D32" i="45"/>
  <c r="C32" i="45"/>
  <c r="F31" i="45"/>
  <c r="E31" i="45"/>
  <c r="D31" i="45"/>
  <c r="C31" i="45"/>
  <c r="F30" i="45"/>
  <c r="E30" i="45"/>
  <c r="D30" i="45"/>
  <c r="C30" i="45"/>
  <c r="F29" i="45"/>
  <c r="E29" i="45"/>
  <c r="D29" i="45"/>
  <c r="C29" i="45"/>
  <c r="F28" i="45"/>
  <c r="E28" i="45"/>
  <c r="D28" i="45"/>
  <c r="C28" i="45"/>
  <c r="F27" i="45"/>
  <c r="E27" i="45"/>
  <c r="D27" i="45"/>
  <c r="C27" i="45"/>
  <c r="F26" i="45"/>
  <c r="E26" i="45"/>
  <c r="D26" i="45"/>
  <c r="C26" i="45"/>
  <c r="F25" i="45"/>
  <c r="E25" i="45"/>
  <c r="D25" i="45"/>
  <c r="C25" i="45"/>
  <c r="F24" i="45"/>
  <c r="E24" i="45"/>
  <c r="D24" i="45"/>
  <c r="C24" i="45"/>
  <c r="F23" i="45"/>
  <c r="E23" i="45"/>
  <c r="D23" i="45"/>
  <c r="C23" i="45"/>
  <c r="F22" i="45"/>
  <c r="E22" i="45"/>
  <c r="D22" i="45"/>
  <c r="C22" i="45"/>
  <c r="F21" i="45"/>
  <c r="E21" i="45"/>
  <c r="D21" i="45"/>
  <c r="C21" i="45"/>
  <c r="F20" i="45"/>
  <c r="E20" i="45"/>
  <c r="D20" i="45"/>
  <c r="C20" i="45"/>
  <c r="F19" i="45"/>
  <c r="E19" i="45"/>
  <c r="D19" i="45"/>
  <c r="C19" i="45"/>
  <c r="F18" i="45"/>
  <c r="E18" i="45"/>
  <c r="D18" i="45"/>
  <c r="C18" i="45"/>
  <c r="F17" i="45"/>
  <c r="E17" i="45"/>
  <c r="D17" i="45"/>
  <c r="C17" i="45"/>
  <c r="F16" i="45"/>
  <c r="E16" i="45"/>
  <c r="D16" i="45"/>
  <c r="C16" i="45"/>
  <c r="F15" i="45"/>
  <c r="E15" i="45"/>
  <c r="D15" i="45"/>
  <c r="C15" i="45"/>
  <c r="F14" i="45"/>
  <c r="E14" i="45"/>
  <c r="D14" i="45"/>
  <c r="C14" i="45"/>
  <c r="F13" i="45"/>
  <c r="E13" i="45"/>
  <c r="D13" i="45"/>
  <c r="C13" i="45"/>
  <c r="F12" i="45"/>
  <c r="E12" i="45"/>
  <c r="D12" i="45"/>
  <c r="C12" i="45"/>
  <c r="F11" i="45"/>
  <c r="E11" i="45"/>
  <c r="D11" i="45"/>
  <c r="C11" i="45"/>
  <c r="F10" i="45"/>
  <c r="E10" i="45"/>
  <c r="D10" i="45"/>
  <c r="C10" i="45"/>
  <c r="F9" i="45"/>
  <c r="E9" i="45"/>
  <c r="D9" i="45"/>
  <c r="C9" i="45"/>
  <c r="F8" i="45"/>
  <c r="E8" i="45"/>
  <c r="D8" i="45"/>
  <c r="C8" i="45"/>
  <c r="F7" i="45"/>
  <c r="E7" i="45"/>
  <c r="D7" i="45"/>
  <c r="C7" i="45"/>
  <c r="F6" i="45"/>
  <c r="E6" i="45"/>
  <c r="D6" i="45"/>
  <c r="C6" i="45"/>
  <c r="L4" i="45"/>
  <c r="F4" i="45"/>
  <c r="A4" i="45"/>
  <c r="Q3" i="45"/>
  <c r="L3" i="45"/>
  <c r="H3" i="45"/>
  <c r="F3" i="45"/>
  <c r="A3" i="45"/>
  <c r="D2" i="45"/>
  <c r="A2" i="45"/>
  <c r="T40" i="40"/>
  <c r="T41" i="40"/>
  <c r="T35" i="21"/>
  <c r="T36" i="21"/>
  <c r="T37" i="21"/>
  <c r="T38" i="21"/>
  <c r="T39" i="21"/>
  <c r="T40" i="21"/>
  <c r="T41" i="21"/>
  <c r="T42" i="21"/>
  <c r="T43" i="21"/>
  <c r="L4" i="42"/>
  <c r="L4" i="41"/>
  <c r="H5" i="39"/>
  <c r="A3" i="39"/>
  <c r="H5" i="14"/>
  <c r="Q6" i="38" l="1"/>
  <c r="Q26" i="38"/>
  <c r="Q14" i="38"/>
  <c r="Q5" i="38"/>
  <c r="L5" i="38"/>
  <c r="Q22" i="38"/>
  <c r="Q10" i="38"/>
  <c r="Q23" i="38"/>
  <c r="Q27" i="38"/>
  <c r="Q15" i="38"/>
  <c r="Q7" i="38"/>
  <c r="Q42" i="38"/>
  <c r="Q11" i="38"/>
  <c r="Q43" i="29"/>
  <c r="Q31" i="29"/>
  <c r="Q33" i="29"/>
  <c r="L33" i="29"/>
  <c r="Q4" i="29"/>
  <c r="L4" i="29"/>
  <c r="Q42" i="29"/>
  <c r="Q19" i="29"/>
  <c r="Q7" i="29"/>
  <c r="Q30" i="29"/>
  <c r="Q19" i="38"/>
  <c r="Q3" i="38"/>
  <c r="Q30" i="38"/>
  <c r="Q18" i="38"/>
  <c r="Q18" i="29"/>
  <c r="Q6" i="29"/>
  <c r="Q35" i="38"/>
  <c r="Q35" i="29"/>
  <c r="Q23" i="29"/>
  <c r="Q11" i="29"/>
  <c r="Q34" i="38"/>
  <c r="Q34" i="29"/>
  <c r="Q22" i="29"/>
  <c r="Q10" i="29"/>
  <c r="Q39" i="38"/>
  <c r="Q39" i="29"/>
  <c r="Q27" i="29"/>
  <c r="Q15" i="29"/>
  <c r="Q38" i="38"/>
  <c r="Q38" i="29"/>
  <c r="Q26" i="29"/>
  <c r="Q14" i="29"/>
  <c r="Q31" i="38"/>
  <c r="S36" i="25"/>
  <c r="S32" i="25"/>
  <c r="S28" i="25"/>
  <c r="S24" i="25"/>
  <c r="S20" i="25"/>
  <c r="S16" i="25"/>
  <c r="S12" i="25"/>
  <c r="S8" i="25"/>
  <c r="S42" i="41"/>
  <c r="S38" i="41"/>
  <c r="S33" i="41"/>
  <c r="S29" i="41"/>
  <c r="S24" i="41"/>
  <c r="S20" i="41"/>
  <c r="S16" i="41"/>
  <c r="S12" i="41"/>
  <c r="E13" i="39" s="1"/>
  <c r="S8" i="41"/>
  <c r="S6" i="25"/>
  <c r="S31" i="25"/>
  <c r="S23" i="25"/>
  <c r="S15" i="25"/>
  <c r="S7" i="25"/>
  <c r="S43" i="41"/>
  <c r="S34" i="41"/>
  <c r="S25" i="41"/>
  <c r="S21" i="41"/>
  <c r="E22" i="39" s="1"/>
  <c r="S6" i="46"/>
  <c r="S7" i="46"/>
  <c r="S8" i="46"/>
  <c r="S9" i="46"/>
  <c r="S10" i="46"/>
  <c r="S11" i="46"/>
  <c r="S12" i="46"/>
  <c r="S13" i="46"/>
  <c r="S14" i="46"/>
  <c r="S15" i="46"/>
  <c r="S16" i="46"/>
  <c r="S17" i="46"/>
  <c r="S18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4" i="25"/>
  <c r="S40" i="25"/>
  <c r="S35" i="25"/>
  <c r="S27" i="25"/>
  <c r="S19" i="25"/>
  <c r="S11" i="25"/>
  <c r="S39" i="41"/>
  <c r="S30" i="41"/>
  <c r="S17" i="41"/>
  <c r="S13" i="41"/>
  <c r="S9" i="41"/>
  <c r="S37" i="25"/>
  <c r="S33" i="25"/>
  <c r="S29" i="25"/>
  <c r="S25" i="25"/>
  <c r="S21" i="25"/>
  <c r="S17" i="25"/>
  <c r="S13" i="25"/>
  <c r="S9" i="25"/>
  <c r="S38" i="36"/>
  <c r="S37" i="36"/>
  <c r="S6" i="36"/>
  <c r="S38" i="25"/>
  <c r="S34" i="25"/>
  <c r="S30" i="25"/>
  <c r="S26" i="25"/>
  <c r="S22" i="25"/>
  <c r="S18" i="25"/>
  <c r="S14" i="25"/>
  <c r="S10" i="25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S11" i="36"/>
  <c r="S10" i="36"/>
  <c r="S9" i="36"/>
  <c r="S8" i="36"/>
  <c r="S7" i="36"/>
  <c r="S41" i="41"/>
  <c r="S36" i="41"/>
  <c r="S32" i="41"/>
  <c r="S28" i="41"/>
  <c r="S23" i="41"/>
  <c r="E24" i="39" s="1"/>
  <c r="S19" i="41"/>
  <c r="S15" i="41"/>
  <c r="S11" i="41"/>
  <c r="E12" i="39" s="1"/>
  <c r="S7" i="41"/>
  <c r="S45" i="41"/>
  <c r="S6" i="45"/>
  <c r="S7" i="45"/>
  <c r="S8" i="45"/>
  <c r="S9" i="45"/>
  <c r="S10" i="45"/>
  <c r="S11" i="45"/>
  <c r="S12" i="45"/>
  <c r="S13" i="45"/>
  <c r="S14" i="45"/>
  <c r="S15" i="45"/>
  <c r="S16" i="45"/>
  <c r="S17" i="45"/>
  <c r="S18" i="45"/>
  <c r="S19" i="45"/>
  <c r="S20" i="45"/>
  <c r="S21" i="45"/>
  <c r="S22" i="45"/>
  <c r="S23" i="45"/>
  <c r="S24" i="45"/>
  <c r="S25" i="45"/>
  <c r="S26" i="45"/>
  <c r="S27" i="45"/>
  <c r="S28" i="45"/>
  <c r="S29" i="45"/>
  <c r="S30" i="45"/>
  <c r="S31" i="45"/>
  <c r="S32" i="45"/>
  <c r="S33" i="45"/>
  <c r="S34" i="45"/>
  <c r="S35" i="45"/>
  <c r="S36" i="45"/>
  <c r="S37" i="45"/>
  <c r="S38" i="45"/>
  <c r="S39" i="45"/>
  <c r="S40" i="45"/>
  <c r="S41" i="45"/>
  <c r="S42" i="45"/>
  <c r="S43" i="45"/>
  <c r="S44" i="45"/>
  <c r="S45" i="45"/>
  <c r="S46" i="45"/>
  <c r="S47" i="45"/>
  <c r="S47" i="25"/>
  <c r="S42" i="25"/>
  <c r="S26" i="41"/>
  <c r="S6" i="42"/>
  <c r="S7" i="42"/>
  <c r="S8" i="42"/>
  <c r="S9" i="42"/>
  <c r="S10" i="42"/>
  <c r="S11" i="42"/>
  <c r="S12" i="42"/>
  <c r="S13" i="42"/>
  <c r="S14" i="42"/>
  <c r="S15" i="42"/>
  <c r="S16" i="42"/>
  <c r="S17" i="42"/>
  <c r="S18" i="42"/>
  <c r="S19" i="42"/>
  <c r="S20" i="42"/>
  <c r="S21" i="42"/>
  <c r="S22" i="42"/>
  <c r="S23" i="42"/>
  <c r="S24" i="42"/>
  <c r="S25" i="42"/>
  <c r="S26" i="42"/>
  <c r="S27" i="42"/>
  <c r="S28" i="42"/>
  <c r="S29" i="42"/>
  <c r="S30" i="42"/>
  <c r="S31" i="42"/>
  <c r="S32" i="42"/>
  <c r="S33" i="42"/>
  <c r="S34" i="42"/>
  <c r="S35" i="42"/>
  <c r="S36" i="42"/>
  <c r="S37" i="42"/>
  <c r="S38" i="42"/>
  <c r="S39" i="42"/>
  <c r="S40" i="42"/>
  <c r="S41" i="42"/>
  <c r="S42" i="42"/>
  <c r="S43" i="42"/>
  <c r="S47" i="36"/>
  <c r="S46" i="36"/>
  <c r="S45" i="36"/>
  <c r="S44" i="36"/>
  <c r="S43" i="36"/>
  <c r="S42" i="36"/>
  <c r="S41" i="36"/>
  <c r="S40" i="36"/>
  <c r="S39" i="36"/>
  <c r="S45" i="42"/>
  <c r="S44" i="42"/>
  <c r="G45" i="39" s="1"/>
  <c r="H45" i="39" s="1"/>
  <c r="S43" i="25"/>
  <c r="S39" i="25"/>
  <c r="S6" i="41"/>
  <c r="S40" i="41"/>
  <c r="E41" i="39" s="1"/>
  <c r="S35" i="41"/>
  <c r="S31" i="41"/>
  <c r="S27" i="41"/>
  <c r="E28" i="39" s="1"/>
  <c r="S22" i="41"/>
  <c r="S18" i="41"/>
  <c r="S14" i="41"/>
  <c r="S10" i="41"/>
  <c r="S44" i="41"/>
  <c r="E45" i="39" s="1"/>
  <c r="S45" i="25"/>
  <c r="S41" i="25"/>
  <c r="Q41" i="38"/>
  <c r="Q40" i="38"/>
  <c r="Q37" i="38"/>
  <c r="Q36" i="38"/>
  <c r="Q33" i="38"/>
  <c r="Q32" i="38"/>
  <c r="Q29" i="38"/>
  <c r="Q28" i="38"/>
  <c r="Q25" i="38"/>
  <c r="Q24" i="38"/>
  <c r="Q21" i="38"/>
  <c r="Q20" i="38"/>
  <c r="Q17" i="38"/>
  <c r="Q16" i="38"/>
  <c r="Q13" i="38"/>
  <c r="Q12" i="38"/>
  <c r="Q9" i="38"/>
  <c r="Q8" i="38"/>
  <c r="Q4" i="38"/>
  <c r="Q44" i="29"/>
  <c r="Q41" i="29"/>
  <c r="Q40" i="29"/>
  <c r="Q37" i="29"/>
  <c r="Q36" i="29"/>
  <c r="Q32" i="29"/>
  <c r="Q29" i="29"/>
  <c r="Q28" i="29"/>
  <c r="Q25" i="29"/>
  <c r="Q24" i="29"/>
  <c r="Q21" i="29"/>
  <c r="Q20" i="29"/>
  <c r="Q17" i="29"/>
  <c r="Q16" i="29"/>
  <c r="Q13" i="29"/>
  <c r="Q12" i="29"/>
  <c r="Q9" i="29"/>
  <c r="Q8" i="29"/>
  <c r="Q5" i="29"/>
  <c r="Q3" i="29"/>
  <c r="F4" i="42"/>
  <c r="A4" i="42"/>
  <c r="Q3" i="42"/>
  <c r="L3" i="42"/>
  <c r="H3" i="42"/>
  <c r="F3" i="42"/>
  <c r="A3" i="42"/>
  <c r="D2" i="42"/>
  <c r="A2" i="42"/>
  <c r="F4" i="41"/>
  <c r="A4" i="41"/>
  <c r="Q3" i="41"/>
  <c r="L3" i="41"/>
  <c r="H3" i="41"/>
  <c r="F3" i="41"/>
  <c r="A3" i="41"/>
  <c r="D2" i="41"/>
  <c r="A2" i="41"/>
  <c r="T39" i="40"/>
  <c r="T38" i="40"/>
  <c r="T37" i="40"/>
  <c r="T36" i="40"/>
  <c r="T35" i="40"/>
  <c r="T34" i="40"/>
  <c r="T33" i="40"/>
  <c r="T32" i="40"/>
  <c r="T31" i="40"/>
  <c r="T30" i="40"/>
  <c r="T29" i="40"/>
  <c r="T28" i="40"/>
  <c r="T27" i="40"/>
  <c r="T26" i="40"/>
  <c r="T25" i="40"/>
  <c r="T24" i="40"/>
  <c r="T23" i="40"/>
  <c r="T22" i="40"/>
  <c r="T21" i="40"/>
  <c r="T20" i="40"/>
  <c r="T19" i="40"/>
  <c r="T18" i="40"/>
  <c r="T17" i="40"/>
  <c r="T16" i="40"/>
  <c r="T15" i="40"/>
  <c r="T14" i="40"/>
  <c r="T13" i="40"/>
  <c r="T12" i="40"/>
  <c r="T11" i="40"/>
  <c r="T10" i="40"/>
  <c r="T9" i="40"/>
  <c r="T8" i="40"/>
  <c r="T7" i="40"/>
  <c r="T6" i="40"/>
  <c r="T5" i="40"/>
  <c r="T4" i="40"/>
  <c r="T3" i="40"/>
  <c r="T2" i="40"/>
  <c r="F5" i="39"/>
  <c r="D5" i="39"/>
  <c r="C4" i="39"/>
  <c r="A2" i="39"/>
  <c r="L4" i="36"/>
  <c r="F4" i="36"/>
  <c r="A4" i="36"/>
  <c r="Q3" i="36"/>
  <c r="L3" i="36"/>
  <c r="H3" i="36"/>
  <c r="F3" i="36"/>
  <c r="A3" i="36"/>
  <c r="D2" i="36"/>
  <c r="A2" i="36"/>
  <c r="L4" i="25"/>
  <c r="F4" i="25"/>
  <c r="A4" i="25"/>
  <c r="Q3" i="25"/>
  <c r="L3" i="25"/>
  <c r="H3" i="25"/>
  <c r="F3" i="25"/>
  <c r="A3" i="25"/>
  <c r="D2" i="25"/>
  <c r="A2" i="25"/>
  <c r="T34" i="21"/>
  <c r="T33" i="21"/>
  <c r="T32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T6" i="21"/>
  <c r="T5" i="21"/>
  <c r="T4" i="21"/>
  <c r="T3" i="21"/>
  <c r="T2" i="21"/>
  <c r="F5" i="14"/>
  <c r="D5" i="14"/>
  <c r="C4" i="14"/>
  <c r="A3" i="14"/>
  <c r="A2" i="14"/>
  <c r="H5" i="35"/>
  <c r="F45" i="39" l="1"/>
  <c r="C32" i="14"/>
  <c r="C34" i="14"/>
  <c r="C45" i="39"/>
  <c r="C37" i="14"/>
  <c r="C39" i="14"/>
  <c r="C38" i="14"/>
  <c r="C30" i="14"/>
  <c r="C33" i="14"/>
  <c r="C35" i="14"/>
  <c r="C31" i="14"/>
  <c r="C36" i="14"/>
  <c r="C44" i="39"/>
  <c r="E27" i="39"/>
  <c r="F27" i="39" s="1"/>
  <c r="E15" i="14"/>
  <c r="F15" i="14" s="1"/>
  <c r="G8" i="39"/>
  <c r="H8" i="39" s="1"/>
  <c r="G12" i="39"/>
  <c r="H12" i="39" s="1"/>
  <c r="G16" i="39"/>
  <c r="H16" i="39" s="1"/>
  <c r="G20" i="39"/>
  <c r="H20" i="39" s="1"/>
  <c r="G24" i="39"/>
  <c r="H24" i="39" s="1"/>
  <c r="G28" i="39"/>
  <c r="H28" i="39" s="1"/>
  <c r="G32" i="39"/>
  <c r="H32" i="39" s="1"/>
  <c r="G36" i="39"/>
  <c r="H36" i="39" s="1"/>
  <c r="G40" i="39"/>
  <c r="H40" i="39" s="1"/>
  <c r="G17" i="14"/>
  <c r="H17" i="14" s="1"/>
  <c r="G21" i="14"/>
  <c r="H21" i="14" s="1"/>
  <c r="G25" i="14"/>
  <c r="H25" i="14" s="1"/>
  <c r="G29" i="14"/>
  <c r="H29" i="14" s="1"/>
  <c r="G13" i="14"/>
  <c r="H13" i="14" s="1"/>
  <c r="C47" i="14"/>
  <c r="C43" i="14"/>
  <c r="C29" i="14"/>
  <c r="C25" i="14"/>
  <c r="C21" i="14"/>
  <c r="C17" i="14"/>
  <c r="C13" i="14"/>
  <c r="C9" i="14"/>
  <c r="G9" i="14"/>
  <c r="H9" i="14" s="1"/>
  <c r="C16" i="14"/>
  <c r="G10" i="14"/>
  <c r="H10" i="14" s="1"/>
  <c r="C8" i="14"/>
  <c r="C20" i="14"/>
  <c r="C24" i="14"/>
  <c r="C28" i="14"/>
  <c r="C42" i="14"/>
  <c r="C46" i="14"/>
  <c r="E29" i="14"/>
  <c r="F29" i="14" s="1"/>
  <c r="C12" i="14"/>
  <c r="E16" i="14"/>
  <c r="F16" i="14" s="1"/>
  <c r="E22" i="14"/>
  <c r="F22" i="14" s="1"/>
  <c r="G14" i="14"/>
  <c r="H14" i="14" s="1"/>
  <c r="G18" i="14"/>
  <c r="H18" i="14" s="1"/>
  <c r="G22" i="14"/>
  <c r="H22" i="14" s="1"/>
  <c r="G26" i="14"/>
  <c r="H26" i="14" s="1"/>
  <c r="E18" i="39"/>
  <c r="F18" i="39" s="1"/>
  <c r="E34" i="39"/>
  <c r="F34" i="39" s="1"/>
  <c r="E42" i="39"/>
  <c r="F42" i="39" s="1"/>
  <c r="G9" i="39"/>
  <c r="H9" i="39" s="1"/>
  <c r="G13" i="39"/>
  <c r="H13" i="39" s="1"/>
  <c r="G17" i="39"/>
  <c r="H17" i="39" s="1"/>
  <c r="G21" i="39"/>
  <c r="H21" i="39" s="1"/>
  <c r="G25" i="39"/>
  <c r="H25" i="39" s="1"/>
  <c r="G29" i="39"/>
  <c r="H29" i="39" s="1"/>
  <c r="G33" i="39"/>
  <c r="H33" i="39" s="1"/>
  <c r="G37" i="39"/>
  <c r="H37" i="39" s="1"/>
  <c r="G41" i="39"/>
  <c r="H41" i="39" s="1"/>
  <c r="E10" i="14"/>
  <c r="F10" i="14" s="1"/>
  <c r="E17" i="14"/>
  <c r="F17" i="14" s="1"/>
  <c r="E39" i="14"/>
  <c r="F39" i="14" s="1"/>
  <c r="G11" i="14"/>
  <c r="H11" i="14" s="1"/>
  <c r="G15" i="14"/>
  <c r="H15" i="14" s="1"/>
  <c r="G19" i="14"/>
  <c r="H19" i="14" s="1"/>
  <c r="G23" i="14"/>
  <c r="H23" i="14" s="1"/>
  <c r="G27" i="14"/>
  <c r="H27" i="14" s="1"/>
  <c r="G39" i="14"/>
  <c r="H39" i="14" s="1"/>
  <c r="E21" i="39"/>
  <c r="F21" i="39" s="1"/>
  <c r="E23" i="39"/>
  <c r="F23" i="39" s="1"/>
  <c r="E26" i="39"/>
  <c r="F26" i="39" s="1"/>
  <c r="E31" i="39"/>
  <c r="F31" i="39" s="1"/>
  <c r="E37" i="39"/>
  <c r="F37" i="39" s="1"/>
  <c r="E38" i="39"/>
  <c r="F38" i="39" s="1"/>
  <c r="G38" i="39"/>
  <c r="H38" i="39" s="1"/>
  <c r="G42" i="39"/>
  <c r="H42" i="39" s="1"/>
  <c r="E26" i="14"/>
  <c r="F26" i="14" s="1"/>
  <c r="C7" i="14"/>
  <c r="E7" i="14"/>
  <c r="F7" i="14" s="1"/>
  <c r="E14" i="14"/>
  <c r="F14" i="14" s="1"/>
  <c r="E21" i="14"/>
  <c r="F21" i="14" s="1"/>
  <c r="G12" i="14"/>
  <c r="H12" i="14" s="1"/>
  <c r="G16" i="14"/>
  <c r="H16" i="14" s="1"/>
  <c r="G20" i="14"/>
  <c r="H20" i="14" s="1"/>
  <c r="G24" i="14"/>
  <c r="H24" i="14" s="1"/>
  <c r="G28" i="14"/>
  <c r="H28" i="14" s="1"/>
  <c r="E19" i="39"/>
  <c r="F19" i="39" s="1"/>
  <c r="E35" i="39"/>
  <c r="F35" i="39" s="1"/>
  <c r="E43" i="39"/>
  <c r="F43" i="39" s="1"/>
  <c r="G7" i="39"/>
  <c r="H7" i="39" s="1"/>
  <c r="G11" i="39"/>
  <c r="H11" i="39" s="1"/>
  <c r="G15" i="39"/>
  <c r="H15" i="39" s="1"/>
  <c r="G19" i="39"/>
  <c r="H19" i="39" s="1"/>
  <c r="G23" i="39"/>
  <c r="H23" i="39" s="1"/>
  <c r="G27" i="39"/>
  <c r="H27" i="39" s="1"/>
  <c r="G31" i="39"/>
  <c r="H31" i="39" s="1"/>
  <c r="G35" i="39"/>
  <c r="H35" i="39" s="1"/>
  <c r="G39" i="39"/>
  <c r="H39" i="39" s="1"/>
  <c r="G43" i="39"/>
  <c r="H43" i="39" s="1"/>
  <c r="E16" i="39"/>
  <c r="F16" i="39" s="1"/>
  <c r="E18" i="14"/>
  <c r="F18" i="14" s="1"/>
  <c r="E28" i="14"/>
  <c r="F28" i="14" s="1"/>
  <c r="E9" i="14"/>
  <c r="F9" i="14" s="1"/>
  <c r="E20" i="14"/>
  <c r="F20" i="14" s="1"/>
  <c r="E8" i="39"/>
  <c r="F8" i="39" s="1"/>
  <c r="E36" i="39"/>
  <c r="F36" i="39" s="1"/>
  <c r="E10" i="39"/>
  <c r="F10" i="39" s="1"/>
  <c r="E20" i="39"/>
  <c r="F20" i="39" s="1"/>
  <c r="E32" i="39"/>
  <c r="F32" i="39" s="1"/>
  <c r="E12" i="14"/>
  <c r="F12" i="14" s="1"/>
  <c r="E24" i="14"/>
  <c r="F24" i="14" s="1"/>
  <c r="E40" i="39"/>
  <c r="F40" i="39" s="1"/>
  <c r="E8" i="14"/>
  <c r="F8" i="14" s="1"/>
  <c r="E11" i="14"/>
  <c r="F11" i="14" s="1"/>
  <c r="E13" i="14"/>
  <c r="F13" i="14" s="1"/>
  <c r="E25" i="14"/>
  <c r="F25" i="14" s="1"/>
  <c r="C42" i="39"/>
  <c r="C38" i="39"/>
  <c r="C34" i="39"/>
  <c r="C30" i="39"/>
  <c r="C39" i="39"/>
  <c r="C36" i="39"/>
  <c r="C33" i="39"/>
  <c r="C25" i="39"/>
  <c r="C21" i="39"/>
  <c r="C17" i="39"/>
  <c r="C13" i="39"/>
  <c r="C9" i="39"/>
  <c r="C46" i="39"/>
  <c r="C41" i="39"/>
  <c r="C31" i="39"/>
  <c r="C27" i="39"/>
  <c r="C23" i="39"/>
  <c r="C19" i="39"/>
  <c r="C15" i="39"/>
  <c r="C11" i="39"/>
  <c r="C7" i="39"/>
  <c r="C43" i="39"/>
  <c r="C37" i="39"/>
  <c r="C29" i="39"/>
  <c r="C26" i="39"/>
  <c r="C24" i="39"/>
  <c r="C22" i="39"/>
  <c r="C20" i="39"/>
  <c r="C18" i="39"/>
  <c r="C16" i="39"/>
  <c r="C14" i="39"/>
  <c r="C12" i="39"/>
  <c r="C10" i="39"/>
  <c r="C8" i="39"/>
  <c r="C40" i="39"/>
  <c r="C35" i="39"/>
  <c r="C32" i="39"/>
  <c r="C28" i="39"/>
  <c r="C10" i="14"/>
  <c r="C14" i="14"/>
  <c r="C18" i="14"/>
  <c r="C22" i="14"/>
  <c r="C26" i="14"/>
  <c r="C40" i="14"/>
  <c r="C44" i="14"/>
  <c r="C48" i="14"/>
  <c r="E19" i="14"/>
  <c r="F19" i="14" s="1"/>
  <c r="E23" i="14"/>
  <c r="F23" i="14" s="1"/>
  <c r="E27" i="14"/>
  <c r="F27" i="14" s="1"/>
  <c r="G8" i="14"/>
  <c r="H8" i="14" s="1"/>
  <c r="C11" i="14"/>
  <c r="C15" i="14"/>
  <c r="C19" i="14"/>
  <c r="C23" i="14"/>
  <c r="C27" i="14"/>
  <c r="C41" i="14"/>
  <c r="C45" i="14"/>
  <c r="G7" i="14"/>
  <c r="H7" i="14" s="1"/>
  <c r="F13" i="39"/>
  <c r="F22" i="39"/>
  <c r="F24" i="39"/>
  <c r="F28" i="39"/>
  <c r="E11" i="39"/>
  <c r="F11" i="39" s="1"/>
  <c r="E9" i="39"/>
  <c r="F9" i="39" s="1"/>
  <c r="F12" i="39"/>
  <c r="E7" i="39"/>
  <c r="F7" i="39" s="1"/>
  <c r="E30" i="39"/>
  <c r="F30" i="39" s="1"/>
  <c r="F41" i="39"/>
  <c r="E25" i="39"/>
  <c r="F25" i="39" s="1"/>
  <c r="E39" i="39"/>
  <c r="F39" i="39" s="1"/>
  <c r="G10" i="39"/>
  <c r="H10" i="39" s="1"/>
  <c r="G14" i="39"/>
  <c r="H14" i="39" s="1"/>
  <c r="G18" i="39"/>
  <c r="H18" i="39" s="1"/>
  <c r="G22" i="39"/>
  <c r="H22" i="39" s="1"/>
  <c r="G26" i="39"/>
  <c r="H26" i="39" s="1"/>
  <c r="G30" i="39"/>
  <c r="H30" i="39" s="1"/>
  <c r="G34" i="39"/>
  <c r="H34" i="39" s="1"/>
  <c r="E14" i="39"/>
  <c r="F14" i="39" s="1"/>
  <c r="E15" i="39"/>
  <c r="F15" i="39" s="1"/>
  <c r="E17" i="39"/>
  <c r="F17" i="39" s="1"/>
  <c r="E33" i="39"/>
  <c r="F33" i="39" s="1"/>
  <c r="E29" i="39"/>
  <c r="F29" i="39" s="1"/>
  <c r="D9" i="14" l="1"/>
  <c r="I9" i="14"/>
  <c r="R5" i="29" s="1"/>
  <c r="D36" i="14"/>
  <c r="D7" i="14"/>
  <c r="I7" i="14"/>
  <c r="D40" i="14"/>
  <c r="D17" i="14"/>
  <c r="I17" i="14"/>
  <c r="R13" i="29" s="1"/>
  <c r="D31" i="14"/>
  <c r="D46" i="14"/>
  <c r="D21" i="14"/>
  <c r="I21" i="14"/>
  <c r="R17" i="29" s="1"/>
  <c r="D35" i="14"/>
  <c r="D27" i="14"/>
  <c r="I27" i="14"/>
  <c r="R23" i="29" s="1"/>
  <c r="D22" i="14"/>
  <c r="I22" i="14"/>
  <c r="R18" i="29" s="1"/>
  <c r="D42" i="14"/>
  <c r="D25" i="14"/>
  <c r="I25" i="14"/>
  <c r="R21" i="29" s="1"/>
  <c r="D33" i="14"/>
  <c r="D48" i="14"/>
  <c r="D41" i="14"/>
  <c r="D18" i="14"/>
  <c r="I18" i="14"/>
  <c r="R14" i="29" s="1"/>
  <c r="D28" i="14"/>
  <c r="I28" i="14"/>
  <c r="R24" i="29" s="1"/>
  <c r="D29" i="14"/>
  <c r="I29" i="14"/>
  <c r="R25" i="29" s="1"/>
  <c r="D30" i="14"/>
  <c r="D45" i="14"/>
  <c r="D26" i="14"/>
  <c r="I26" i="14"/>
  <c r="R22" i="29" s="1"/>
  <c r="D24" i="14"/>
  <c r="I24" i="14"/>
  <c r="R20" i="29" s="1"/>
  <c r="D43" i="14"/>
  <c r="D38" i="14"/>
  <c r="D12" i="14"/>
  <c r="I12" i="14"/>
  <c r="R8" i="29" s="1"/>
  <c r="D23" i="14"/>
  <c r="I23" i="14"/>
  <c r="R19" i="29" s="1"/>
  <c r="D19" i="14"/>
  <c r="I19" i="14"/>
  <c r="R15" i="29" s="1"/>
  <c r="D11" i="14"/>
  <c r="I11" i="14"/>
  <c r="R7" i="29" s="1"/>
  <c r="D20" i="14"/>
  <c r="I20" i="14"/>
  <c r="R16" i="29" s="1"/>
  <c r="D47" i="14"/>
  <c r="D39" i="14"/>
  <c r="I39" i="14"/>
  <c r="R35" i="29" s="1"/>
  <c r="D13" i="14"/>
  <c r="I13" i="14"/>
  <c r="R9" i="29" s="1"/>
  <c r="D14" i="14"/>
  <c r="I14" i="14"/>
  <c r="R10" i="29" s="1"/>
  <c r="D8" i="14"/>
  <c r="I8" i="14"/>
  <c r="R4" i="29" s="1"/>
  <c r="D37" i="14"/>
  <c r="D32" i="14"/>
  <c r="D44" i="14"/>
  <c r="D10" i="14"/>
  <c r="I10" i="14"/>
  <c r="R6" i="29" s="1"/>
  <c r="D15" i="14"/>
  <c r="I15" i="14"/>
  <c r="R11" i="29" s="1"/>
  <c r="D16" i="14"/>
  <c r="I16" i="14"/>
  <c r="R12" i="29" s="1"/>
  <c r="D34" i="14"/>
  <c r="D14" i="39"/>
  <c r="I14" i="39"/>
  <c r="R10" i="38" s="1"/>
  <c r="D39" i="39"/>
  <c r="I39" i="39"/>
  <c r="R35" i="38" s="1"/>
  <c r="D11" i="39"/>
  <c r="I11" i="39"/>
  <c r="R7" i="38" s="1"/>
  <c r="D20" i="39"/>
  <c r="I20" i="39"/>
  <c r="R16" i="38" s="1"/>
  <c r="D27" i="39"/>
  <c r="I27" i="39"/>
  <c r="R23" i="38" s="1"/>
  <c r="D30" i="39"/>
  <c r="I30" i="39"/>
  <c r="R26" i="38" s="1"/>
  <c r="D25" i="39"/>
  <c r="I25" i="39"/>
  <c r="R21" i="38" s="1"/>
  <c r="D16" i="39"/>
  <c r="I16" i="39"/>
  <c r="R12" i="38" s="1"/>
  <c r="D22" i="39"/>
  <c r="I22" i="39"/>
  <c r="R18" i="38" s="1"/>
  <c r="D31" i="39"/>
  <c r="I31" i="39"/>
  <c r="R27" i="38" s="1"/>
  <c r="D34" i="39"/>
  <c r="I34" i="39"/>
  <c r="R30" i="38" s="1"/>
  <c r="D15" i="39"/>
  <c r="I15" i="39"/>
  <c r="R11" i="38" s="1"/>
  <c r="D23" i="39"/>
  <c r="I23" i="39"/>
  <c r="R19" i="38" s="1"/>
  <c r="D24" i="39"/>
  <c r="I24" i="39"/>
  <c r="R20" i="38" s="1"/>
  <c r="D41" i="39"/>
  <c r="I41" i="39"/>
  <c r="R37" i="38" s="1"/>
  <c r="D38" i="39"/>
  <c r="I38" i="39"/>
  <c r="R34" i="38" s="1"/>
  <c r="D36" i="39"/>
  <c r="I36" i="39"/>
  <c r="R32" i="38" s="1"/>
  <c r="D18" i="39"/>
  <c r="I18" i="39"/>
  <c r="R14" i="38" s="1"/>
  <c r="D46" i="39"/>
  <c r="D45" i="39"/>
  <c r="I45" i="39"/>
  <c r="R41" i="38" s="1"/>
  <c r="D35" i="39"/>
  <c r="I35" i="39"/>
  <c r="R31" i="38" s="1"/>
  <c r="D29" i="39"/>
  <c r="I29" i="39"/>
  <c r="R25" i="38" s="1"/>
  <c r="D9" i="39"/>
  <c r="I9" i="39"/>
  <c r="R5" i="38" s="1"/>
  <c r="D28" i="39"/>
  <c r="I28" i="39"/>
  <c r="R24" i="38" s="1"/>
  <c r="D32" i="39"/>
  <c r="I32" i="39"/>
  <c r="R28" i="38" s="1"/>
  <c r="D40" i="39"/>
  <c r="I40" i="39"/>
  <c r="R36" i="38" s="1"/>
  <c r="D37" i="39"/>
  <c r="I37" i="39"/>
  <c r="R33" i="38" s="1"/>
  <c r="D13" i="39"/>
  <c r="I13" i="39"/>
  <c r="R9" i="38" s="1"/>
  <c r="D33" i="39"/>
  <c r="I33" i="39"/>
  <c r="R29" i="38" s="1"/>
  <c r="D42" i="39"/>
  <c r="I42" i="39"/>
  <c r="R38" i="38" s="1"/>
  <c r="D8" i="39"/>
  <c r="I8" i="39"/>
  <c r="R4" i="38" s="1"/>
  <c r="D43" i="39"/>
  <c r="I43" i="39"/>
  <c r="R39" i="38" s="1"/>
  <c r="D17" i="39"/>
  <c r="I17" i="39"/>
  <c r="R13" i="38" s="1"/>
  <c r="D44" i="39"/>
  <c r="D12" i="39"/>
  <c r="I12" i="39"/>
  <c r="R8" i="38" s="1"/>
  <c r="D19" i="39"/>
  <c r="I19" i="39"/>
  <c r="R15" i="38" s="1"/>
  <c r="D26" i="39"/>
  <c r="I26" i="39"/>
  <c r="R22" i="38" s="1"/>
  <c r="D10" i="39"/>
  <c r="I10" i="39"/>
  <c r="R6" i="38" s="1"/>
  <c r="D7" i="39"/>
  <c r="I7" i="39"/>
  <c r="R3" i="38" s="1"/>
  <c r="D21" i="39"/>
  <c r="I21" i="39"/>
  <c r="R17" i="38" s="1"/>
  <c r="G46" i="39"/>
  <c r="H46" i="39" s="1"/>
  <c r="G44" i="39"/>
  <c r="H44" i="39" s="1"/>
  <c r="E46" i="39"/>
  <c r="F46" i="39" s="1"/>
  <c r="E44" i="39"/>
  <c r="F44" i="39" s="1"/>
  <c r="G46" i="14"/>
  <c r="H46" i="14" s="1"/>
  <c r="G36" i="14"/>
  <c r="H36" i="14" s="1"/>
  <c r="G45" i="14"/>
  <c r="H45" i="14" s="1"/>
  <c r="G35" i="14"/>
  <c r="H35" i="14" s="1"/>
  <c r="G44" i="14"/>
  <c r="H44" i="14" s="1"/>
  <c r="G34" i="14"/>
  <c r="H34" i="14" s="1"/>
  <c r="G47" i="14"/>
  <c r="H47" i="14" s="1"/>
  <c r="G37" i="14"/>
  <c r="H37" i="14" s="1"/>
  <c r="G48" i="14"/>
  <c r="H48" i="14" s="1"/>
  <c r="G38" i="14"/>
  <c r="H38" i="14" s="1"/>
  <c r="G42" i="14"/>
  <c r="H42" i="14" s="1"/>
  <c r="G32" i="14"/>
  <c r="H32" i="14" s="1"/>
  <c r="G41" i="14"/>
  <c r="H41" i="14" s="1"/>
  <c r="G31" i="14"/>
  <c r="H31" i="14" s="1"/>
  <c r="G40" i="14"/>
  <c r="H40" i="14" s="1"/>
  <c r="G30" i="14"/>
  <c r="H30" i="14" s="1"/>
  <c r="G43" i="14"/>
  <c r="H43" i="14" s="1"/>
  <c r="G33" i="14"/>
  <c r="H33" i="14" s="1"/>
  <c r="E46" i="14"/>
  <c r="F46" i="14" s="1"/>
  <c r="E36" i="14"/>
  <c r="F36" i="14" s="1"/>
  <c r="E48" i="14"/>
  <c r="F48" i="14" s="1"/>
  <c r="E38" i="14"/>
  <c r="F38" i="14" s="1"/>
  <c r="E44" i="14"/>
  <c r="F44" i="14" s="1"/>
  <c r="E34" i="14"/>
  <c r="F34" i="14" s="1"/>
  <c r="E40" i="14"/>
  <c r="F40" i="14" s="1"/>
  <c r="E30" i="14"/>
  <c r="F30" i="14" s="1"/>
  <c r="E47" i="14"/>
  <c r="F47" i="14" s="1"/>
  <c r="E37" i="14"/>
  <c r="F37" i="14" s="1"/>
  <c r="E45" i="14"/>
  <c r="F45" i="14" s="1"/>
  <c r="E35" i="14"/>
  <c r="F35" i="14" s="1"/>
  <c r="E41" i="14"/>
  <c r="F41" i="14" s="1"/>
  <c r="E31" i="14"/>
  <c r="F31" i="14" s="1"/>
  <c r="E42" i="14"/>
  <c r="F42" i="14" s="1"/>
  <c r="E32" i="14"/>
  <c r="F32" i="14" s="1"/>
  <c r="E43" i="14"/>
  <c r="F43" i="14" s="1"/>
  <c r="E33" i="14"/>
  <c r="F33" i="14" s="1"/>
  <c r="T7" i="38"/>
  <c r="T8" i="38" s="1"/>
  <c r="W7" i="38"/>
  <c r="V7" i="38"/>
  <c r="X7" i="38"/>
  <c r="U7" i="38"/>
  <c r="Z7" i="38"/>
  <c r="Y7" i="38"/>
  <c r="R3" i="29"/>
  <c r="Y7" i="29"/>
  <c r="V7" i="29"/>
  <c r="Z7" i="29"/>
  <c r="X7" i="29"/>
  <c r="W7" i="29"/>
  <c r="U7" i="29"/>
  <c r="T7" i="29"/>
  <c r="T8" i="29" s="1"/>
  <c r="I37" i="14" l="1"/>
  <c r="R33" i="29" s="1"/>
  <c r="I34" i="14"/>
  <c r="R30" i="29" s="1"/>
  <c r="I43" i="14"/>
  <c r="R39" i="29" s="1"/>
  <c r="I42" i="14"/>
  <c r="R38" i="29" s="1"/>
  <c r="I45" i="14"/>
  <c r="R41" i="29" s="1"/>
  <c r="I41" i="14"/>
  <c r="R37" i="29" s="1"/>
  <c r="I40" i="14"/>
  <c r="R36" i="29" s="1"/>
  <c r="I48" i="14"/>
  <c r="R44" i="29" s="1"/>
  <c r="I35" i="14"/>
  <c r="R31" i="29" s="1"/>
  <c r="I44" i="14"/>
  <c r="R40" i="29" s="1"/>
  <c r="I30" i="14"/>
  <c r="R26" i="29" s="1"/>
  <c r="I36" i="14"/>
  <c r="R32" i="29" s="1"/>
  <c r="I33" i="14"/>
  <c r="R29" i="29" s="1"/>
  <c r="I32" i="14"/>
  <c r="R28" i="29" s="1"/>
  <c r="I47" i="14"/>
  <c r="R43" i="29" s="1"/>
  <c r="I38" i="14"/>
  <c r="R34" i="29" s="1"/>
  <c r="I46" i="14"/>
  <c r="R42" i="29" s="1"/>
  <c r="I31" i="14"/>
  <c r="R27" i="29" s="1"/>
  <c r="I44" i="39"/>
  <c r="R40" i="38" s="1"/>
  <c r="I46" i="39"/>
  <c r="R42" i="38" s="1"/>
  <c r="X8" i="38"/>
  <c r="X9" i="38" s="1"/>
  <c r="W8" i="38"/>
  <c r="W9" i="38" s="1"/>
  <c r="Y8" i="38"/>
  <c r="Y9" i="38" s="1"/>
  <c r="T9" i="38"/>
  <c r="U8" i="38"/>
  <c r="U9" i="38" s="1"/>
  <c r="V8" i="38"/>
  <c r="V9" i="38" s="1"/>
  <c r="Z8" i="38"/>
  <c r="Z9" i="38" s="1"/>
  <c r="Z8" i="29"/>
  <c r="Z9" i="29" s="1"/>
  <c r="X8" i="29"/>
  <c r="X9" i="29" s="1"/>
  <c r="T9" i="29"/>
  <c r="W8" i="29"/>
  <c r="W9" i="29" s="1"/>
  <c r="V8" i="29"/>
  <c r="V9" i="29" s="1"/>
  <c r="U8" i="29"/>
  <c r="U9" i="29" s="1"/>
  <c r="Y8" i="29"/>
  <c r="Y9" i="29" s="1"/>
</calcChain>
</file>

<file path=xl/sharedStrings.xml><?xml version="1.0" encoding="utf-8"?>
<sst xmlns="http://schemas.openxmlformats.org/spreadsheetml/2006/main" count="3386" uniqueCount="974">
  <si>
    <t>学年起</t>
  </si>
  <si>
    <t>学年末</t>
  </si>
  <si>
    <t>学期</t>
  </si>
  <si>
    <t>班级1</t>
  </si>
  <si>
    <t>人数1</t>
  </si>
  <si>
    <t>班级2</t>
  </si>
  <si>
    <t>人数2</t>
  </si>
  <si>
    <t>课程名称</t>
  </si>
  <si>
    <t>课程编号</t>
  </si>
  <si>
    <t>课程类型</t>
  </si>
  <si>
    <t>学时</t>
  </si>
  <si>
    <t>学分</t>
  </si>
  <si>
    <t>适用专业</t>
  </si>
  <si>
    <t>考试方式</t>
  </si>
  <si>
    <t>上课次数</t>
  </si>
  <si>
    <t>指导老师1</t>
  </si>
  <si>
    <t>授课老师2</t>
  </si>
  <si>
    <t>过程性考试比例</t>
  </si>
  <si>
    <t>考勤</t>
  </si>
  <si>
    <t>作业</t>
  </si>
  <si>
    <t>实验</t>
  </si>
  <si>
    <t>考勤缺勤扣分</t>
  </si>
  <si>
    <t>实验成绩</t>
  </si>
  <si>
    <t>完成</t>
  </si>
  <si>
    <t>报告</t>
  </si>
  <si>
    <t>总评比例</t>
  </si>
  <si>
    <t>过程考核</t>
  </si>
  <si>
    <t>期末考试</t>
  </si>
  <si>
    <t>期末</t>
  </si>
  <si>
    <t>总评</t>
  </si>
  <si>
    <t>&lt;40</t>
  </si>
  <si>
    <t>40-50</t>
  </si>
  <si>
    <t>50-60</t>
  </si>
  <si>
    <t>60-70</t>
  </si>
  <si>
    <t>70-80</t>
  </si>
  <si>
    <t>80-90</t>
  </si>
  <si>
    <t>90-100</t>
  </si>
  <si>
    <t xml:space="preserve"> 兰州工业学院过程考核成绩汇总表</t>
  </si>
  <si>
    <t>学号</t>
  </si>
  <si>
    <t>总成绩</t>
  </si>
  <si>
    <t>备注</t>
  </si>
  <si>
    <t>比例</t>
  </si>
  <si>
    <t>原始成绩</t>
  </si>
  <si>
    <t>折合成绩</t>
  </si>
  <si>
    <t>备注：</t>
  </si>
  <si>
    <t>1.考核项目按课程大纲填写,须填写比例。2.折合成绩和总成绩自动计算，无需输入。3.可删除多余行列,并适当调整行宽、列宽及列边距，使表格居中。4.建议输入数据时在保护模式下进行，若要删除行列，则需撤销保护。5.若删除了列，必须修改总成绩列的公式。6.学生信息可从教务系统导入。7.此备注行可整行删除。</t>
  </si>
  <si>
    <t>序号</t>
  </si>
  <si>
    <t>姓名</t>
  </si>
  <si>
    <t>兰州工业学院平时成绩登记册</t>
  </si>
  <si>
    <t>承担单位：电子信息工程学院</t>
  </si>
  <si>
    <t>平时成绩</t>
  </si>
  <si>
    <t>总评成绩</t>
  </si>
  <si>
    <t>兰州工业学院实验成绩登记册</t>
  </si>
  <si>
    <r>
      <t xml:space="preserve"> </t>
    </r>
    <r>
      <rPr>
        <sz val="9"/>
        <color theme="1"/>
        <rFont val="宋体"/>
        <family val="3"/>
        <charset val="134"/>
        <scheme val="minor"/>
      </rPr>
      <t xml:space="preserve">    考核
     项目
 姓名    </t>
    </r>
    <phoneticPr fontId="21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</si>
  <si>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</t>
    </r>
    <r>
      <rPr>
        <sz val="11"/>
        <color theme="1"/>
        <rFont val="宋体"/>
        <family val="3"/>
        <charset val="134"/>
        <scheme val="minor"/>
      </rPr>
      <t xml:space="preserve">考核
</t>
    </r>
    <r>
      <rPr>
        <sz val="11"/>
        <color theme="1"/>
        <rFont val="宋体"/>
        <family val="3"/>
        <charset val="134"/>
        <scheme val="minor"/>
      </rPr>
      <t xml:space="preserve">   </t>
    </r>
    <r>
      <rPr>
        <sz val="11"/>
        <color theme="1"/>
        <rFont val="宋体"/>
        <family val="3"/>
        <charset val="134"/>
        <scheme val="minor"/>
      </rPr>
      <t xml:space="preserve">项目
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姓名</t>
    </r>
    <r>
      <rPr>
        <sz val="11"/>
        <color theme="1"/>
        <rFont val="宋体"/>
        <family val="3"/>
        <charset val="134"/>
        <scheme val="minor"/>
      </rPr>
      <t xml:space="preserve">   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1" type="noConversion"/>
  </si>
  <si>
    <t>Linux操作系统</t>
    <phoneticPr fontId="21" type="noConversion"/>
  </si>
  <si>
    <t>学科基础</t>
    <phoneticPr fontId="21" type="noConversion"/>
  </si>
  <si>
    <t>物联网工程</t>
    <phoneticPr fontId="21" type="noConversion"/>
  </si>
  <si>
    <t>刘扬、方叶</t>
    <phoneticPr fontId="21" type="noConversion"/>
  </si>
  <si>
    <t>闭卷考试</t>
    <phoneticPr fontId="21" type="noConversion"/>
  </si>
  <si>
    <t>202105050101</t>
  </si>
  <si>
    <t>曹宇</t>
  </si>
  <si>
    <t>202105050102</t>
  </si>
  <si>
    <t>董春燕</t>
  </si>
  <si>
    <t>202105050103</t>
  </si>
  <si>
    <t>杜松骐</t>
  </si>
  <si>
    <t>202105050104</t>
  </si>
  <si>
    <t>杜中华</t>
  </si>
  <si>
    <t>202105050105</t>
  </si>
  <si>
    <t>侯玉姣</t>
  </si>
  <si>
    <t>202105050106</t>
  </si>
  <si>
    <t>虎文晓</t>
  </si>
  <si>
    <t>202105050107</t>
  </si>
  <si>
    <t>黄沛沛</t>
  </si>
  <si>
    <t>202105050108</t>
  </si>
  <si>
    <t>黄莹刚</t>
  </si>
  <si>
    <t>202105050109</t>
  </si>
  <si>
    <t>贾宇翔</t>
  </si>
  <si>
    <t>202105050110</t>
  </si>
  <si>
    <t>寇毅</t>
  </si>
  <si>
    <t>202105050111</t>
  </si>
  <si>
    <t>刘俊纲</t>
  </si>
  <si>
    <t>202105050112</t>
  </si>
  <si>
    <t>刘琦</t>
  </si>
  <si>
    <t>202105050113</t>
  </si>
  <si>
    <t>鲁鑫忠</t>
  </si>
  <si>
    <t>202105050114</t>
  </si>
  <si>
    <t>毛家婧</t>
  </si>
  <si>
    <t>202105050115</t>
  </si>
  <si>
    <t>浦亦言</t>
  </si>
  <si>
    <t>202105050116</t>
  </si>
  <si>
    <t>石达福</t>
  </si>
  <si>
    <t>202105050117</t>
  </si>
  <si>
    <t>宋奇奇</t>
  </si>
  <si>
    <t>202105050118</t>
  </si>
  <si>
    <t>索明健</t>
  </si>
  <si>
    <t>202105050119</t>
  </si>
  <si>
    <t>王瑞</t>
  </si>
  <si>
    <t>202105050120</t>
  </si>
  <si>
    <t>王圆圆</t>
  </si>
  <si>
    <t>202105050121</t>
  </si>
  <si>
    <t>王志强</t>
  </si>
  <si>
    <t>202105050122</t>
  </si>
  <si>
    <t>蔚彩芸</t>
  </si>
  <si>
    <t>202105050123</t>
  </si>
  <si>
    <t>魏来</t>
  </si>
  <si>
    <t>202105050124</t>
  </si>
  <si>
    <t>魏妲娜</t>
  </si>
  <si>
    <t>202105050125</t>
  </si>
  <si>
    <t>文昭</t>
  </si>
  <si>
    <t>202105050126</t>
  </si>
  <si>
    <t>吴金辉</t>
  </si>
  <si>
    <t>202105050127</t>
  </si>
  <si>
    <t>吴来鑫</t>
  </si>
  <si>
    <t>202105050128</t>
  </si>
  <si>
    <t>许殿明</t>
  </si>
  <si>
    <t>202105050129</t>
  </si>
  <si>
    <t>杨嘉旭</t>
  </si>
  <si>
    <t>202105050130</t>
  </si>
  <si>
    <t>杨佳俊</t>
  </si>
  <si>
    <t>202105050131</t>
  </si>
  <si>
    <t>杨磊</t>
  </si>
  <si>
    <t>202105050132</t>
  </si>
  <si>
    <t>杨龙</t>
  </si>
  <si>
    <t>202105050133</t>
  </si>
  <si>
    <t>杨兴宇</t>
  </si>
  <si>
    <t>202105050134</t>
  </si>
  <si>
    <t>杨鑫强</t>
  </si>
  <si>
    <t>202105050135</t>
  </si>
  <si>
    <t>尤海宁</t>
  </si>
  <si>
    <t>202105050136</t>
  </si>
  <si>
    <t>俞汉勋</t>
  </si>
  <si>
    <t>202105050137</t>
  </si>
  <si>
    <t>张文广</t>
  </si>
  <si>
    <t>202105050138</t>
  </si>
  <si>
    <t>张鋆烽</t>
  </si>
  <si>
    <t>202105050139</t>
  </si>
  <si>
    <t>赵润钰</t>
  </si>
  <si>
    <t>202105050140</t>
  </si>
  <si>
    <t>周津旭</t>
  </si>
  <si>
    <t>202105050141</t>
  </si>
  <si>
    <t>周子博</t>
  </si>
  <si>
    <t>202105050142</t>
  </si>
  <si>
    <t>周潇</t>
  </si>
  <si>
    <t>周潇</t>
    <phoneticPr fontId="21" type="noConversion"/>
  </si>
  <si>
    <t>202105050201</t>
  </si>
  <si>
    <t>陈茜茜</t>
  </si>
  <si>
    <t>202105050202</t>
  </si>
  <si>
    <t>邓文博</t>
  </si>
  <si>
    <t>202105050203</t>
  </si>
  <si>
    <t>郭庆</t>
  </si>
  <si>
    <t>202105050204</t>
  </si>
  <si>
    <t>郭许娃</t>
  </si>
  <si>
    <t>202105050205</t>
  </si>
  <si>
    <t>郭姝君</t>
  </si>
  <si>
    <t>202105050206</t>
  </si>
  <si>
    <t>贾启杰</t>
  </si>
  <si>
    <t>202105050207</t>
  </si>
  <si>
    <t>雷敏娥</t>
  </si>
  <si>
    <t>202105050208</t>
  </si>
  <si>
    <t>李成</t>
  </si>
  <si>
    <t>202105050209</t>
  </si>
  <si>
    <t>李东润</t>
  </si>
  <si>
    <t>202105050210</t>
  </si>
  <si>
    <t>李建国</t>
  </si>
  <si>
    <t>202105050211</t>
  </si>
  <si>
    <t>李煜</t>
  </si>
  <si>
    <t>202105050212</t>
  </si>
  <si>
    <t>梁云杰</t>
  </si>
  <si>
    <t>202105050213</t>
  </si>
  <si>
    <t>刘维涛</t>
  </si>
  <si>
    <t>202105050214</t>
  </si>
  <si>
    <t>刘轩</t>
  </si>
  <si>
    <t>202105050215</t>
  </si>
  <si>
    <t>刘泽林</t>
  </si>
  <si>
    <t>202105050216</t>
  </si>
  <si>
    <t>吕伟东</t>
  </si>
  <si>
    <t>202105050217</t>
  </si>
  <si>
    <t>史峰波</t>
  </si>
  <si>
    <t>202105050218</t>
  </si>
  <si>
    <t>苏彬</t>
  </si>
  <si>
    <t>202105050219</t>
  </si>
  <si>
    <t>孙晓涛</t>
  </si>
  <si>
    <t>202105050220</t>
  </si>
  <si>
    <t>孙永正</t>
  </si>
  <si>
    <t>202105050221</t>
  </si>
  <si>
    <t>王飞</t>
  </si>
  <si>
    <t>202105050222</t>
  </si>
  <si>
    <t>王凤鸣</t>
  </si>
  <si>
    <t>202105050223</t>
  </si>
  <si>
    <t>王克祥</t>
  </si>
  <si>
    <t>202105050224</t>
  </si>
  <si>
    <t>王一龙</t>
  </si>
  <si>
    <t>202105050225</t>
  </si>
  <si>
    <t>王雨辉</t>
  </si>
  <si>
    <t>202105050226</t>
  </si>
  <si>
    <t>王铎铎</t>
  </si>
  <si>
    <t>202105050227</t>
  </si>
  <si>
    <t>王麒</t>
  </si>
  <si>
    <t>202105050228</t>
  </si>
  <si>
    <t>吴丽涛</t>
  </si>
  <si>
    <t>202105050229</t>
  </si>
  <si>
    <t>吴仲贤</t>
  </si>
  <si>
    <t>202105050230</t>
  </si>
  <si>
    <t>吴昊栋</t>
  </si>
  <si>
    <t>202105050231</t>
  </si>
  <si>
    <t>肖雨佳</t>
  </si>
  <si>
    <t>202105050232</t>
  </si>
  <si>
    <t>许剑波</t>
  </si>
  <si>
    <t>202105050233</t>
  </si>
  <si>
    <t>杨旺鹏</t>
  </si>
  <si>
    <t>202105050234</t>
  </si>
  <si>
    <t>张晨</t>
  </si>
  <si>
    <t>202105050235</t>
  </si>
  <si>
    <t>张源学</t>
  </si>
  <si>
    <t>202105050236</t>
  </si>
  <si>
    <t>赵金兰</t>
  </si>
  <si>
    <t>202105050237</t>
  </si>
  <si>
    <t>赵亮</t>
  </si>
  <si>
    <t>202105050238</t>
  </si>
  <si>
    <t>赵佩霞</t>
  </si>
  <si>
    <t>202105050239</t>
  </si>
  <si>
    <t>祝康乐</t>
  </si>
  <si>
    <t>202105050240</t>
  </si>
  <si>
    <t>闫斌斌</t>
  </si>
  <si>
    <r>
      <t>物联网2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-1</t>
    </r>
    <phoneticPr fontId="21" type="noConversion"/>
  </si>
  <si>
    <r>
      <t>物联网2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-2</t>
    </r>
    <phoneticPr fontId="21" type="noConversion"/>
  </si>
  <si>
    <t>兰州工业学院实验完成情况成绩登记册</t>
    <phoneticPr fontId="21" type="noConversion"/>
  </si>
  <si>
    <t>1</t>
    <phoneticPr fontId="21" type="noConversion"/>
  </si>
  <si>
    <t>2</t>
    <phoneticPr fontId="21" type="noConversion"/>
  </si>
  <si>
    <t>3-1</t>
    <phoneticPr fontId="21" type="noConversion"/>
  </si>
  <si>
    <t>3-2</t>
    <phoneticPr fontId="21" type="noConversion"/>
  </si>
  <si>
    <t>3-3</t>
  </si>
  <si>
    <t>3-4</t>
  </si>
  <si>
    <t>3-5</t>
  </si>
  <si>
    <t>4-1</t>
    <phoneticPr fontId="21" type="noConversion"/>
  </si>
  <si>
    <t>4-2</t>
    <phoneticPr fontId="21" type="noConversion"/>
  </si>
  <si>
    <t>电子信息工程学院</t>
  </si>
  <si>
    <t>物联网工程</t>
  </si>
  <si>
    <t>物联网21-1</t>
  </si>
  <si>
    <t>2023-09-12 20:34</t>
  </si>
  <si>
    <t>已完成</t>
  </si>
  <si>
    <t>2023-11-18 19:31</t>
  </si>
  <si>
    <t>2023-12-21 16:02</t>
  </si>
  <si>
    <t>2023-12-21 16:03</t>
  </si>
  <si>
    <t>2023-09-15 17:50</t>
  </si>
  <si>
    <t>2023-11-18 21:47</t>
  </si>
  <si>
    <t>2023-12-23 17:12</t>
  </si>
  <si>
    <t>2023-12-30 15:07</t>
  </si>
  <si>
    <t/>
  </si>
  <si>
    <t>未完成</t>
  </si>
  <si>
    <t>2023-11-18 11:40</t>
  </si>
  <si>
    <t>2023-12-22 10:02</t>
  </si>
  <si>
    <t>2023-12-28 08:19</t>
  </si>
  <si>
    <t>2023-09-15 19:43</t>
  </si>
  <si>
    <t>2023-11-18 19:18</t>
  </si>
  <si>
    <t>2023-12-22 21:59</t>
  </si>
  <si>
    <t>2023-12-22 23:29</t>
  </si>
  <si>
    <t>2023-09-15 14:05</t>
  </si>
  <si>
    <t>2023-11-18 21:53</t>
  </si>
  <si>
    <t>2023-12-29 21:35</t>
  </si>
  <si>
    <t>2023-12-29 23:20</t>
  </si>
  <si>
    <t>2023-09-14 23:09</t>
  </si>
  <si>
    <t>2023-11-18 21:06</t>
  </si>
  <si>
    <t>2023-12-21 11:12</t>
  </si>
  <si>
    <t>2023-09-14 13:28</t>
  </si>
  <si>
    <t>2023-11-18 21:52</t>
  </si>
  <si>
    <t>2023-12-23 21:11</t>
  </si>
  <si>
    <t>2023-12-30 01:04</t>
  </si>
  <si>
    <t>2023-09-15 23:48</t>
  </si>
  <si>
    <t>2023-12-23 16:41</t>
  </si>
  <si>
    <t>2023-12-30 16:23</t>
  </si>
  <si>
    <t>2023-09-15 19:35</t>
  </si>
  <si>
    <t>2023-11-18 14:07</t>
  </si>
  <si>
    <t>2023-12-22 20:24</t>
  </si>
  <si>
    <t>2023-12-22 21:36</t>
  </si>
  <si>
    <t>2023-09-15 00:27</t>
  </si>
  <si>
    <t>2023-11-18 16:09</t>
  </si>
  <si>
    <t>2023-12-22 14:07</t>
  </si>
  <si>
    <t>2023-12-29 12:38</t>
  </si>
  <si>
    <t>2023-10-19 16:15</t>
  </si>
  <si>
    <t>2023-11-18 21:08</t>
  </si>
  <si>
    <t>2023-12-24 11:18</t>
  </si>
  <si>
    <t>2023-12-30 21:15</t>
  </si>
  <si>
    <t>2023-09-15 20:13</t>
  </si>
  <si>
    <t>2023-11-18 22:10</t>
  </si>
  <si>
    <t>2023-12-23 21:36</t>
  </si>
  <si>
    <t>2023-12-30 21:00</t>
  </si>
  <si>
    <t>2023-09-15 19:14</t>
  </si>
  <si>
    <t>2023-11-18 20:38</t>
  </si>
  <si>
    <t>2023-12-23 22:06</t>
  </si>
  <si>
    <t>2023-12-30 21:25</t>
  </si>
  <si>
    <t>2023-09-15 15:15</t>
  </si>
  <si>
    <t>2023-11-18 21:59</t>
  </si>
  <si>
    <t>2023-12-23 17:44</t>
  </si>
  <si>
    <t>2023-12-30 15:36</t>
  </si>
  <si>
    <t>2023-09-15 22:04</t>
  </si>
  <si>
    <t>2023-11-18 15:38</t>
  </si>
  <si>
    <t>2023-12-27 15:31</t>
  </si>
  <si>
    <t>2023-12-27 15:37</t>
  </si>
  <si>
    <t>2023-09-15 22:22</t>
  </si>
  <si>
    <t>2023-11-18 22:18</t>
  </si>
  <si>
    <t>2023-12-23 21:47</t>
  </si>
  <si>
    <t>2023-12-30 20:35</t>
  </si>
  <si>
    <t>2023-09-15 18:25</t>
  </si>
  <si>
    <t>2023-11-18 18:30</t>
  </si>
  <si>
    <t>2023-12-23 21:49</t>
  </si>
  <si>
    <t>2023-12-23 10:50</t>
  </si>
  <si>
    <t>2023-09-15 21:24</t>
  </si>
  <si>
    <t>2023-11-18 20:20</t>
  </si>
  <si>
    <t>2023-12-22 16:34</t>
  </si>
  <si>
    <t>2023-11-18 21:18</t>
  </si>
  <si>
    <t>2023-12-23 21:13</t>
  </si>
  <si>
    <t>2023-12-30 14:16</t>
  </si>
  <si>
    <t>2023-09-15 18:40</t>
  </si>
  <si>
    <t>2023-11-18 22:20</t>
  </si>
  <si>
    <t>2023-12-22 17:09</t>
  </si>
  <si>
    <t>2023-12-30 14:53</t>
  </si>
  <si>
    <t>2023-09-15 21:43</t>
  </si>
  <si>
    <t>2023-11-18 18:38</t>
  </si>
  <si>
    <t>2023-12-23 18:07</t>
  </si>
  <si>
    <t>2023-12-30 15:46</t>
  </si>
  <si>
    <t>2023-09-15 16:20</t>
  </si>
  <si>
    <t>2023-11-18 20:14</t>
  </si>
  <si>
    <t>2023-12-26 20:04</t>
  </si>
  <si>
    <t>2023-12-30 22:13</t>
  </si>
  <si>
    <t>2023-09-15 19:22</t>
  </si>
  <si>
    <t>2023-11-18 18:33</t>
  </si>
  <si>
    <t>2023-12-23 18:24</t>
  </si>
  <si>
    <t>2023-12-23 19:35</t>
  </si>
  <si>
    <t>2023-09-14 09:55</t>
  </si>
  <si>
    <t>2023-11-18 20:56</t>
  </si>
  <si>
    <t>2023-12-23 16:29</t>
  </si>
  <si>
    <t>2023-12-25 20:04</t>
  </si>
  <si>
    <t>2023-09-15 20:59</t>
  </si>
  <si>
    <t>2023-12-18 16:17</t>
  </si>
  <si>
    <t>2023-12-21 15:16</t>
  </si>
  <si>
    <t>2023-12-21 15:17</t>
  </si>
  <si>
    <t>2023-09-14 14:14</t>
  </si>
  <si>
    <t>2023-11-18 20:05</t>
  </si>
  <si>
    <t>2023-12-21 17:30</t>
  </si>
  <si>
    <t>2023-12-21 21:40</t>
  </si>
  <si>
    <t>2023-09-15 21:33</t>
  </si>
  <si>
    <t>2023-11-18 16:43</t>
  </si>
  <si>
    <t>2023-12-21 15:20</t>
  </si>
  <si>
    <t>2023-12-21 15:06</t>
  </si>
  <si>
    <t>2023-09-15 19:41</t>
  </si>
  <si>
    <t>2023-11-18 21:36</t>
  </si>
  <si>
    <t>2023-12-22 19:33</t>
  </si>
  <si>
    <t>2023-12-22 19:49</t>
  </si>
  <si>
    <t>2023-09-15 17:43</t>
  </si>
  <si>
    <t>2023-11-18 19:56</t>
  </si>
  <si>
    <t>2023-12-27 20:44</t>
  </si>
  <si>
    <t>2024-01-02 18:26</t>
  </si>
  <si>
    <t>2023-09-15 17:21</t>
  </si>
  <si>
    <t>2023-11-18 20:36</t>
  </si>
  <si>
    <t>2023-12-30 21:23</t>
  </si>
  <si>
    <t>2023-11-18 20:16</t>
  </si>
  <si>
    <t>2023-12-23 15:56</t>
  </si>
  <si>
    <t>2023-12-30 20:44</t>
  </si>
  <si>
    <t>2023-09-15 19:46</t>
  </si>
  <si>
    <t>2023-11-18 18:35</t>
  </si>
  <si>
    <t>2023-12-23 19:34</t>
  </si>
  <si>
    <t>2023-12-30 17:06</t>
  </si>
  <si>
    <t>2023-11-18 20:27</t>
  </si>
  <si>
    <t>2023-12-22 16:04</t>
  </si>
  <si>
    <t>2023-12-22 16:28</t>
  </si>
  <si>
    <t>2023-09-15 16:44</t>
  </si>
  <si>
    <t>2023-11-18 16:20</t>
  </si>
  <si>
    <t>2023-12-23 16:20</t>
  </si>
  <si>
    <t>2023-12-27 20:42</t>
  </si>
  <si>
    <t>2023-09-15 14:04</t>
  </si>
  <si>
    <t>2023-11-18 21:38</t>
  </si>
  <si>
    <t>2023-12-22 20:30</t>
  </si>
  <si>
    <t>2023-12-30 16:09</t>
  </si>
  <si>
    <t>2023-09-15 01:04</t>
  </si>
  <si>
    <t>2023-11-18 17:01</t>
  </si>
  <si>
    <t>2023-12-23 22:54</t>
  </si>
  <si>
    <t>2023-09-14 21:04</t>
  </si>
  <si>
    <t>2023-11-18 16:13</t>
  </si>
  <si>
    <t>2023-12-21 16:16</t>
  </si>
  <si>
    <t>2023-12-25 18:30</t>
  </si>
  <si>
    <t>2023-11-18 20:25</t>
  </si>
  <si>
    <t>2023-12-23 13:28</t>
  </si>
  <si>
    <t>2023-12-30 22:03</t>
  </si>
  <si>
    <t>2023-09-15 19:38</t>
  </si>
  <si>
    <t>2023-12-23 21:34</t>
  </si>
  <si>
    <t>2023-12-30 20:49</t>
  </si>
  <si>
    <t>2023-09-14 23:11</t>
  </si>
  <si>
    <t>2023-11-18 19:46</t>
  </si>
  <si>
    <t>2023-12-23 17:26</t>
  </si>
  <si>
    <t>2023-12-29 22:55</t>
  </si>
  <si>
    <t>2023-09-14 21:06</t>
  </si>
  <si>
    <t>2023-12-14 18:18</t>
  </si>
  <si>
    <t>2023-12-21 14:14</t>
  </si>
  <si>
    <t>2023-12-21 14:15</t>
  </si>
  <si>
    <t>2023-09-15 22:36</t>
  </si>
  <si>
    <t>2023-11-18 22:19</t>
  </si>
  <si>
    <t>2023-12-23 22:20</t>
  </si>
  <si>
    <t>2023-12-30 22:11</t>
  </si>
  <si>
    <t>朱正</t>
  </si>
  <si>
    <t>202105050143</t>
  </si>
  <si>
    <t>2023-10-14 19:47</t>
  </si>
  <si>
    <t>2023-10-14 20:15</t>
  </si>
  <si>
    <t>2023-11-24 20:06</t>
  </si>
  <si>
    <t>2023-11-24 20:58</t>
  </si>
  <si>
    <t>2023-12-19 19:06</t>
  </si>
  <si>
    <t>2023-12-19 19:42</t>
  </si>
  <si>
    <t>2023-10-15 23:20</t>
  </si>
  <si>
    <t>2023-10-15 23:46</t>
  </si>
  <si>
    <t>2023-11-25 21:53</t>
  </si>
  <si>
    <t>2023-11-25 22:25</t>
  </si>
  <si>
    <t>2023-12-12 19:44</t>
  </si>
  <si>
    <t>2023-12-12 20:25</t>
  </si>
  <si>
    <t>2023-10-15 21:34</t>
  </si>
  <si>
    <t>2023-10-15 21:46</t>
  </si>
  <si>
    <t>2023-11-23 21:29</t>
  </si>
  <si>
    <t>2023-11-23 22:01</t>
  </si>
  <si>
    <t>2023-12-19 12:33</t>
  </si>
  <si>
    <t>2023-12-19 12:41</t>
  </si>
  <si>
    <t>2023-10-15 21:05</t>
  </si>
  <si>
    <t>2023-10-15 21:45</t>
  </si>
  <si>
    <t>2023-11-22 18:51</t>
  </si>
  <si>
    <t>2023-11-22 19:28</t>
  </si>
  <si>
    <t>2023-12-18 20:29</t>
  </si>
  <si>
    <t>2023-12-18 20:44</t>
  </si>
  <si>
    <t>2023-10-15 23:05</t>
  </si>
  <si>
    <t>2023-10-15 23:45</t>
  </si>
  <si>
    <t>2023-11-25 21:52</t>
  </si>
  <si>
    <t>2023-11-25 22:16</t>
  </si>
  <si>
    <t>2023-12-22 21:57</t>
  </si>
  <si>
    <t>2023-12-22 22:20</t>
  </si>
  <si>
    <t>2023-10-14 18:50</t>
  </si>
  <si>
    <t>2023-10-14 19:27</t>
  </si>
  <si>
    <t>2023-11-24 21:05</t>
  </si>
  <si>
    <t>2023-11-24 21:25</t>
  </si>
  <si>
    <t>2023-12-21 15:31</t>
  </si>
  <si>
    <t>2023-12-21 15:37</t>
  </si>
  <si>
    <t>2023-10-16 00:08</t>
  </si>
  <si>
    <t>2023-11-26 20:05</t>
  </si>
  <si>
    <t>2023-11-26 20:56</t>
  </si>
  <si>
    <t>2023-10-15 17:25</t>
  </si>
  <si>
    <t>2023-10-15 17:43</t>
  </si>
  <si>
    <t>未参加考试</t>
  </si>
  <si>
    <t>2023-12-11 23:40</t>
  </si>
  <si>
    <t>2023-12-12 00:02</t>
  </si>
  <si>
    <t>2023-10-15 18:05</t>
  </si>
  <si>
    <t>2023-10-15 18:35</t>
  </si>
  <si>
    <t>2023-11-25 19:44</t>
  </si>
  <si>
    <t>2023-11-25 20:26</t>
  </si>
  <si>
    <t>2023-12-22 17:57</t>
  </si>
  <si>
    <t>2023-12-22 18:11</t>
  </si>
  <si>
    <t>2023-10-15 17:11</t>
  </si>
  <si>
    <t>2023-10-15 17:31</t>
  </si>
  <si>
    <t>2023-11-26 23:16</t>
  </si>
  <si>
    <t>2023-11-26 23:31</t>
  </si>
  <si>
    <t>2023-12-21 08:47</t>
  </si>
  <si>
    <t>2023-12-21 08:52</t>
  </si>
  <si>
    <t>2023-10-18 16:05</t>
  </si>
  <si>
    <t>2023-10-18 16:36</t>
  </si>
  <si>
    <t>2023-12-23 00:45</t>
  </si>
  <si>
    <t>2023-12-23 01:25</t>
  </si>
  <si>
    <t>2023-10-16 11:22</t>
  </si>
  <si>
    <t>2023-10-16 11:45</t>
  </si>
  <si>
    <t>2023-11-25 23:18</t>
  </si>
  <si>
    <t>2023-11-25 23:59</t>
  </si>
  <si>
    <t>2023-12-22 22:22</t>
  </si>
  <si>
    <t>2023-12-22 22:48</t>
  </si>
  <si>
    <t>2023-10-16 11:41</t>
  </si>
  <si>
    <t>2023-10-16 12:06</t>
  </si>
  <si>
    <t>2023-11-26 17:01</t>
  </si>
  <si>
    <t>2023-11-26 17:35</t>
  </si>
  <si>
    <t>2023-12-21 14:11</t>
  </si>
  <si>
    <t>2023-12-21 14:17</t>
  </si>
  <si>
    <t>2023-10-16 00:03</t>
  </si>
  <si>
    <t>2023-11-25 22:54</t>
  </si>
  <si>
    <t>2023-11-25 23:21</t>
  </si>
  <si>
    <t>2023-12-22 22:19</t>
  </si>
  <si>
    <t>2023-10-15 16:30</t>
  </si>
  <si>
    <t>2023-10-15 17:09</t>
  </si>
  <si>
    <t>2023-11-26 19:48</t>
  </si>
  <si>
    <t>2023-11-26 20:07</t>
  </si>
  <si>
    <t>2023-12-20 16:30</t>
  </si>
  <si>
    <t>2023-12-20 16:37</t>
  </si>
  <si>
    <t>2023-10-15 18:56</t>
  </si>
  <si>
    <t>2023-10-15 19:37</t>
  </si>
  <si>
    <t>2023-11-26 20:23</t>
  </si>
  <si>
    <t>2023-11-26 21:13</t>
  </si>
  <si>
    <t>2023-12-20 21:14</t>
  </si>
  <si>
    <t>2023-12-20 21:27</t>
  </si>
  <si>
    <t>2023-10-16 11:53</t>
  </si>
  <si>
    <t>2023-10-16 12:16</t>
  </si>
  <si>
    <t>2023-11-26 12:52</t>
  </si>
  <si>
    <t>2023-11-26 13:51</t>
  </si>
  <si>
    <t>2023-12-21 14:26</t>
  </si>
  <si>
    <t>2023-12-21 14:36</t>
  </si>
  <si>
    <t>2023-10-16 11:04</t>
  </si>
  <si>
    <t>2023-10-16 11:19</t>
  </si>
  <si>
    <t>2023-11-25 19:22</t>
  </si>
  <si>
    <t>2023-11-25 19:57</t>
  </si>
  <si>
    <t>2023-12-22 14:19</t>
  </si>
  <si>
    <t>2023-10-16 10:23</t>
  </si>
  <si>
    <t>2023-10-16 10:35</t>
  </si>
  <si>
    <t>2023-11-26 00:28</t>
  </si>
  <si>
    <t>2023-11-26 00:55</t>
  </si>
  <si>
    <t>2023-12-21 14:57</t>
  </si>
  <si>
    <t>2023-12-21 15:04</t>
  </si>
  <si>
    <t>2023-10-15 23:47</t>
  </si>
  <si>
    <t>2023-10-16 00:06</t>
  </si>
  <si>
    <t>2023-11-25 23:53</t>
  </si>
  <si>
    <t>2023-11-26 00:16</t>
  </si>
  <si>
    <t>2023-12-22 22:24</t>
  </si>
  <si>
    <t>2023-12-22 22:36</t>
  </si>
  <si>
    <t>2023-11-26 13:52</t>
  </si>
  <si>
    <t>2023-11-26 14:12</t>
  </si>
  <si>
    <t>2023-12-21 14:30</t>
  </si>
  <si>
    <t>2023-10-14 19:48</t>
  </si>
  <si>
    <t>2023-11-25 17:32</t>
  </si>
  <si>
    <t>2023-11-25 17:49</t>
  </si>
  <si>
    <t>2023-12-23 01:29</t>
  </si>
  <si>
    <t>2023-12-23 01:45</t>
  </si>
  <si>
    <t>2023-10-16 11:57</t>
  </si>
  <si>
    <t>2023-10-16 12:15</t>
  </si>
  <si>
    <t>2023-11-26 12:51</t>
  </si>
  <si>
    <t>2023-12-21 14:18</t>
  </si>
  <si>
    <t>2023-12-21 14:25</t>
  </si>
  <si>
    <t>2023-10-16 00:05</t>
  </si>
  <si>
    <t>2023-11-25 21:59</t>
  </si>
  <si>
    <t>2023-11-25 22:47</t>
  </si>
  <si>
    <t>2023-12-22 22:41</t>
  </si>
  <si>
    <t>2023-10-16 09:03</t>
  </si>
  <si>
    <t>2023-10-16 09:16</t>
  </si>
  <si>
    <t>2023-11-26 20:40</t>
  </si>
  <si>
    <t>2023-12-21 15:26</t>
  </si>
  <si>
    <t>2023-10-16 14:29</t>
  </si>
  <si>
    <t>2023-10-16 15:09</t>
  </si>
  <si>
    <t>2023-11-25 20:53</t>
  </si>
  <si>
    <t>2023-12-21 18:01</t>
  </si>
  <si>
    <t>2023-12-21 18:27</t>
  </si>
  <si>
    <t>2023-10-16 08:02</t>
  </si>
  <si>
    <t>2023-10-16 08:18</t>
  </si>
  <si>
    <t>2023-11-23 18:45</t>
  </si>
  <si>
    <t>2023-11-23 19:45</t>
  </si>
  <si>
    <t>2023-12-21 15:15</t>
  </si>
  <si>
    <t>2023-10-15 21:31</t>
  </si>
  <si>
    <t>2023-11-25 20:17</t>
  </si>
  <si>
    <t>2023-11-25 21:02</t>
  </si>
  <si>
    <t>2023-12-18 20:45</t>
  </si>
  <si>
    <t>2023-12-18 20:50</t>
  </si>
  <si>
    <t>2023-10-14 18:56</t>
  </si>
  <si>
    <t>2023-10-14 19:06</t>
  </si>
  <si>
    <t>2023-11-20 20:44</t>
  </si>
  <si>
    <t>2023-11-20 21:44</t>
  </si>
  <si>
    <t>2023-12-21 08:18</t>
  </si>
  <si>
    <t>2023-12-21 08:29</t>
  </si>
  <si>
    <t>2023-10-14 20:25</t>
  </si>
  <si>
    <t>2023-11-25 17:33</t>
  </si>
  <si>
    <t>2023-11-25 17:51</t>
  </si>
  <si>
    <t>2023-12-20 19:14</t>
  </si>
  <si>
    <t>2023-12-20 19:31</t>
  </si>
  <si>
    <t>2023-10-16 13:17</t>
  </si>
  <si>
    <t>2023-10-16 13:37</t>
  </si>
  <si>
    <t>2023-11-26 14:19</t>
  </si>
  <si>
    <t>2023-11-26 15:17</t>
  </si>
  <si>
    <t>2023-12-21 14:28</t>
  </si>
  <si>
    <t>2023-10-16 11:56</t>
  </si>
  <si>
    <t>2023-10-16 12:31</t>
  </si>
  <si>
    <t>2023-11-26 12:47</t>
  </si>
  <si>
    <t>2023-11-26 13:44</t>
  </si>
  <si>
    <t>2023-10-15 21:30</t>
  </si>
  <si>
    <t>2023-10-15 21:49</t>
  </si>
  <si>
    <t>2023-11-25 12:44</t>
  </si>
  <si>
    <t>2023-11-25 13:09</t>
  </si>
  <si>
    <t>2023-12-19 15:50</t>
  </si>
  <si>
    <t>2023-12-19 15:59</t>
  </si>
  <si>
    <t>2023-10-15 21:50</t>
  </si>
  <si>
    <t>2023-10-15 22:01</t>
  </si>
  <si>
    <t>2023-11-26 20:30</t>
  </si>
  <si>
    <t>2023-11-26 20:48</t>
  </si>
  <si>
    <t>2023-12-19 16:00</t>
  </si>
  <si>
    <t>2023-12-19 16:09</t>
  </si>
  <si>
    <t>2023-10-15 21:32</t>
  </si>
  <si>
    <t>2023-12-18 20:24</t>
  </si>
  <si>
    <t>2023-10-15 17:18</t>
  </si>
  <si>
    <t>2023-11-24 11:46</t>
  </si>
  <si>
    <t>2023-11-24 12:25</t>
  </si>
  <si>
    <t>2023-12-22 14:24</t>
  </si>
  <si>
    <t>2023-10-16 09:14</t>
  </si>
  <si>
    <t>2023-11-26 10:39</t>
  </si>
  <si>
    <t>2023-11-26 11:01</t>
  </si>
  <si>
    <t>2023-12-20 20:43</t>
  </si>
  <si>
    <t>2023-12-20 21:23</t>
  </si>
  <si>
    <t>2023-10-16 15:30</t>
  </si>
  <si>
    <t>2023-10-16 15:39</t>
  </si>
  <si>
    <t>2023-11-26 20:43</t>
  </si>
  <si>
    <t>2023-11-26 21:02</t>
  </si>
  <si>
    <t>2023-12-20 21:28</t>
  </si>
  <si>
    <t>2023-12-20 21:40</t>
  </si>
  <si>
    <t>2023-10-16 00:11</t>
  </si>
  <si>
    <t>2023-11-25 22:59</t>
  </si>
  <si>
    <t>2023-11-25 23:49</t>
  </si>
  <si>
    <t>2023-12-22 22:21</t>
  </si>
  <si>
    <t>2023-12-22 22:53</t>
  </si>
  <si>
    <t>2023-10-14 18:28</t>
  </si>
  <si>
    <t>2023-11-24 10:31</t>
  </si>
  <si>
    <t>2023-11-24 11:13</t>
  </si>
  <si>
    <t>2023-12-21 08:39</t>
  </si>
  <si>
    <t>2023-12-21 08:46</t>
  </si>
  <si>
    <t>2023-10-16 13:06</t>
  </si>
  <si>
    <t>2023-10-16 13:43</t>
  </si>
  <si>
    <t>2023-11-26 10:52</t>
  </si>
  <si>
    <t>2023-11-26 11:27</t>
  </si>
  <si>
    <t>2023-12-20 20:48</t>
  </si>
  <si>
    <t>2023-12-20 21:10</t>
  </si>
  <si>
    <t>2023-10-16 15:40</t>
  </si>
  <si>
    <t>2023-11-26 20:45</t>
  </si>
  <si>
    <t>2023-11-26 20:57</t>
  </si>
  <si>
    <t>2023-12-21 15:57</t>
  </si>
  <si>
    <t>2023-12-21 16:07</t>
  </si>
  <si>
    <t>物联网21-2</t>
  </si>
  <si>
    <t>2023-09-15 22:38</t>
  </si>
  <si>
    <t>2023-12-22 19:43</t>
  </si>
  <si>
    <t>2023-12-30 21:07</t>
  </si>
  <si>
    <t>2023-09-15 13:37</t>
  </si>
  <si>
    <t>2023-11-18 14:22</t>
  </si>
  <si>
    <t>2023-12-23 21:24</t>
  </si>
  <si>
    <t>2023-12-26 18:40</t>
  </si>
  <si>
    <t>2023-09-15 17:45</t>
  </si>
  <si>
    <t>2023-11-18 17:30</t>
  </si>
  <si>
    <t>2023-12-27 22:31</t>
  </si>
  <si>
    <t>2023-12-27 22:53</t>
  </si>
  <si>
    <t>2023-09-15 20:40</t>
  </si>
  <si>
    <t>2023-11-18 13:48</t>
  </si>
  <si>
    <t>2023-12-23 16:34</t>
  </si>
  <si>
    <t>2023-12-26 23:22</t>
  </si>
  <si>
    <t>2023-11-18 15:20</t>
  </si>
  <si>
    <t>2023-12-29 17:38</t>
  </si>
  <si>
    <t>2023-12-29 17:39</t>
  </si>
  <si>
    <t>2023-09-15 21:48</t>
  </si>
  <si>
    <t>2023-11-18 19:59</t>
  </si>
  <si>
    <t>2023-12-22 20:43</t>
  </si>
  <si>
    <t>2023-12-30 19:52</t>
  </si>
  <si>
    <t>2023-09-15 17:40</t>
  </si>
  <si>
    <t>2023-11-17 17:57</t>
  </si>
  <si>
    <t>2023-12-22 19:20</t>
  </si>
  <si>
    <t>2023-12-28 09:34</t>
  </si>
  <si>
    <t>2023-09-15 20:49</t>
  </si>
  <si>
    <t>2023-11-18 21:15</t>
  </si>
  <si>
    <t>2023-12-22 23:12</t>
  </si>
  <si>
    <t>2023-09-15 19:45</t>
  </si>
  <si>
    <t>2023-11-18 15:28</t>
  </si>
  <si>
    <t>2023-12-23 15:21</t>
  </si>
  <si>
    <t>2023-12-30 15:18</t>
  </si>
  <si>
    <t>2023-09-15 22:18</t>
  </si>
  <si>
    <t>2023-11-18 15:41</t>
  </si>
  <si>
    <t>2023-12-30 16:33</t>
  </si>
  <si>
    <t>2023-09-15 17:42</t>
  </si>
  <si>
    <t>2023-12-23 14:31</t>
  </si>
  <si>
    <t>2023-12-26 20:40</t>
  </si>
  <si>
    <t>2023-09-15 17:47</t>
  </si>
  <si>
    <t>2023-11-18 13:55</t>
  </si>
  <si>
    <t>2023-12-23 16:37</t>
  </si>
  <si>
    <t>2023-12-26 21:16</t>
  </si>
  <si>
    <t>2023-09-15 20:09</t>
  </si>
  <si>
    <t>2023-11-18 19:47</t>
  </si>
  <si>
    <t>2023-12-22 15:05</t>
  </si>
  <si>
    <t>2023-12-29 18:51</t>
  </si>
  <si>
    <t>2023-09-15 21:47</t>
  </si>
  <si>
    <t>2023-12-27 00:00</t>
  </si>
  <si>
    <t>2023-12-30 20:30</t>
  </si>
  <si>
    <t>2023-12-30 20:31</t>
  </si>
  <si>
    <t>2023-09-15 21:51</t>
  </si>
  <si>
    <t>2023-11-18 20:22</t>
  </si>
  <si>
    <t>2023-12-22 20:31</t>
  </si>
  <si>
    <t>2023-12-30 13:09</t>
  </si>
  <si>
    <t>2023-09-15 20:14</t>
  </si>
  <si>
    <t>2023-11-18 13:41</t>
  </si>
  <si>
    <t>2023-12-27 16:50</t>
  </si>
  <si>
    <t>2023-11-18 21:33</t>
  </si>
  <si>
    <t>2023-12-23 19:14</t>
  </si>
  <si>
    <t>2023-12-30 13:08</t>
  </si>
  <si>
    <t>2023-12-19 16:05</t>
  </si>
  <si>
    <t>2023-12-23 17:40</t>
  </si>
  <si>
    <t>2023-12-30 18:58</t>
  </si>
  <si>
    <t>2023-09-15 23:35</t>
  </si>
  <si>
    <t>2023-11-18 19:30</t>
  </si>
  <si>
    <t>2023-12-23 13:12</t>
  </si>
  <si>
    <t>2023-12-29 08:13</t>
  </si>
  <si>
    <t>2023-09-15 22:01</t>
  </si>
  <si>
    <t>2023-11-16 22:39</t>
  </si>
  <si>
    <t>2023-12-21 11:50</t>
  </si>
  <si>
    <t>2023-12-26 22:36</t>
  </si>
  <si>
    <t>2023-09-15 13:20</t>
  </si>
  <si>
    <t>2023-11-18 15:17</t>
  </si>
  <si>
    <t>2023-12-23 14:10</t>
  </si>
  <si>
    <t>2023-12-29 16:16</t>
  </si>
  <si>
    <t>2023-09-14 14:55</t>
  </si>
  <si>
    <t>2023-12-23 19:04</t>
  </si>
  <si>
    <t>2023-12-30 19:37</t>
  </si>
  <si>
    <t>2023-09-15 22:32</t>
  </si>
  <si>
    <t>2023-11-18 21:44</t>
  </si>
  <si>
    <t>2023-12-22 19:28</t>
  </si>
  <si>
    <t>2023-12-30 20:32</t>
  </si>
  <si>
    <t>2023-12-22 20:38</t>
  </si>
  <si>
    <t>2023-12-30 18:55</t>
  </si>
  <si>
    <t>2023-09-15 17:14</t>
  </si>
  <si>
    <t>2023-11-18 17:41</t>
  </si>
  <si>
    <t>2023-12-29 17:29</t>
  </si>
  <si>
    <t>2023-09-15 23:25</t>
  </si>
  <si>
    <t>2023-12-19 15:52</t>
  </si>
  <si>
    <t>2023-12-23 17:37</t>
  </si>
  <si>
    <t>2024-01-09 18:13</t>
  </si>
  <si>
    <t>2023-09-15 23:34</t>
  </si>
  <si>
    <t>2023-12-22 20:59</t>
  </si>
  <si>
    <t>2023-12-30 21:35</t>
  </si>
  <si>
    <t>2023-09-15 19:39</t>
  </si>
  <si>
    <t>2023-11-18 16:11</t>
  </si>
  <si>
    <t>2023-12-22 17:28</t>
  </si>
  <si>
    <t>2023-12-28 09:09</t>
  </si>
  <si>
    <t>2023-09-15 23:36</t>
  </si>
  <si>
    <t>2023-11-18 20:45</t>
  </si>
  <si>
    <t>2023-12-23 20:25</t>
  </si>
  <si>
    <t>2023-12-29 21:07</t>
  </si>
  <si>
    <t>2023-09-15 23:13</t>
  </si>
  <si>
    <t>2023-11-18 21:20</t>
  </si>
  <si>
    <t>2023-12-23 18:33</t>
  </si>
  <si>
    <t>2023-09-15 20:00</t>
  </si>
  <si>
    <t>2023-11-16 22:43</t>
  </si>
  <si>
    <t>2023-12-22 20:39</t>
  </si>
  <si>
    <t>2023-12-30 19:25</t>
  </si>
  <si>
    <t>2023-09-15 20:27</t>
  </si>
  <si>
    <t>2023-11-18 21:04</t>
  </si>
  <si>
    <t>2023-12-23 00:31</t>
  </si>
  <si>
    <t>2023-12-30 14:12</t>
  </si>
  <si>
    <t>2023-09-15 17:57</t>
  </si>
  <si>
    <t>2023-12-22 17:08</t>
  </si>
  <si>
    <t>2023-12-29 18:24</t>
  </si>
  <si>
    <t>2023-11-18 14:03</t>
  </si>
  <si>
    <t>2023-12-26 18:25</t>
  </si>
  <si>
    <t>2023-09-15 23:16</t>
  </si>
  <si>
    <t>2023-11-18 19:28</t>
  </si>
  <si>
    <t>2023-12-22 18:56</t>
  </si>
  <si>
    <t>2023-12-30 13:02</t>
  </si>
  <si>
    <t>2023-09-15 19:05</t>
  </si>
  <si>
    <t>2023-11-18 22:01</t>
  </si>
  <si>
    <t>2023-12-23 16:48</t>
  </si>
  <si>
    <t>2023-09-15 21:23</t>
  </si>
  <si>
    <t>2023-11-18 19:37</t>
  </si>
  <si>
    <t>2023-12-23 19:59</t>
  </si>
  <si>
    <t>2023-12-30 20:09</t>
  </si>
  <si>
    <t>2023-09-14 23:13</t>
  </si>
  <si>
    <t>2023-11-18 15:21</t>
  </si>
  <si>
    <t>2023-12-23 16:18</t>
  </si>
  <si>
    <t>2023-12-29 16:10</t>
  </si>
  <si>
    <t>2023-12-22 20:50</t>
  </si>
  <si>
    <t>2023-12-30 20:54</t>
  </si>
  <si>
    <t>2023-09-15 19:59</t>
  </si>
  <si>
    <t>2023-11-18 14:06</t>
  </si>
  <si>
    <t>2023-12-26 18:50</t>
  </si>
  <si>
    <t>2023-10-10 23:42</t>
  </si>
  <si>
    <t>2023-10-11 00:22</t>
  </si>
  <si>
    <t>2023-11-21 19:15</t>
  </si>
  <si>
    <t>2023-11-21 20:13</t>
  </si>
  <si>
    <t>2023-12-19 21:18</t>
  </si>
  <si>
    <t>2023-12-19 21:49</t>
  </si>
  <si>
    <t>2023-10-14 15:54</t>
  </si>
  <si>
    <t>2023-10-14 16:15</t>
  </si>
  <si>
    <t>2023-11-25 22:44</t>
  </si>
  <si>
    <t>2023-12-22 12:13</t>
  </si>
  <si>
    <t>2023-12-22 12:23</t>
  </si>
  <si>
    <t>2023-10-15 16:46</t>
  </si>
  <si>
    <t>2023-10-15 16:56</t>
  </si>
  <si>
    <t>2023-11-22 18:30</t>
  </si>
  <si>
    <t>2023-11-22 19:25</t>
  </si>
  <si>
    <t>2023-12-19 19:30</t>
  </si>
  <si>
    <t>2023-12-19 19:51</t>
  </si>
  <si>
    <t>2023-10-14 16:14</t>
  </si>
  <si>
    <t>2023-11-25 22:24</t>
  </si>
  <si>
    <t>2023-12-22 22:13</t>
  </si>
  <si>
    <t>2023-10-18 08:13</t>
  </si>
  <si>
    <t>2023-10-18 08:40</t>
  </si>
  <si>
    <t>2023-11-26 17:38</t>
  </si>
  <si>
    <t>2023-11-26 18:08</t>
  </si>
  <si>
    <t>2023-12-19 19:55</t>
  </si>
  <si>
    <t>2023-12-19 20:13</t>
  </si>
  <si>
    <t>2023-10-10 20:57</t>
  </si>
  <si>
    <t>2023-10-10 21:37</t>
  </si>
  <si>
    <t>2023-11-26 20:24</t>
  </si>
  <si>
    <t>2023-11-26 20:53</t>
  </si>
  <si>
    <t>2023-12-20 20:52</t>
  </si>
  <si>
    <t>2023-12-20 21:04</t>
  </si>
  <si>
    <t>2023-10-09 16:19</t>
  </si>
  <si>
    <t>2023-10-09 16:54</t>
  </si>
  <si>
    <t>2023-11-23 18:38</t>
  </si>
  <si>
    <t>2023-11-23 19:37</t>
  </si>
  <si>
    <t>2023-12-18 12:30</t>
  </si>
  <si>
    <t>2023-12-18 13:07</t>
  </si>
  <si>
    <t>2023-10-16 11:27</t>
  </si>
  <si>
    <t>2023-10-16 11:55</t>
  </si>
  <si>
    <t>2023-11-26 15:29</t>
  </si>
  <si>
    <t>2023-11-26 16:06</t>
  </si>
  <si>
    <t>2023-12-22 08:29</t>
  </si>
  <si>
    <t>2023-12-22 09:01</t>
  </si>
  <si>
    <t>2023-10-15 17:13</t>
  </si>
  <si>
    <t>2023-11-22 19:14</t>
  </si>
  <si>
    <t>2023-11-22 19:34</t>
  </si>
  <si>
    <t>2023-12-19 20:18</t>
  </si>
  <si>
    <t>2023-12-19 20:31</t>
  </si>
  <si>
    <t>2023-10-16 10:29</t>
  </si>
  <si>
    <t>2023-10-16 10:39</t>
  </si>
  <si>
    <t>2023-11-26 14:07</t>
  </si>
  <si>
    <t>2023-11-26 14:26</t>
  </si>
  <si>
    <t>2023-12-16 20:11</t>
  </si>
  <si>
    <t>2023-12-16 20:18</t>
  </si>
  <si>
    <t>2023-10-14 15:48</t>
  </si>
  <si>
    <t>2023-10-14 16:10</t>
  </si>
  <si>
    <t>2023-11-23 20:26</t>
  </si>
  <si>
    <t>2023-11-23 20:55</t>
  </si>
  <si>
    <t>2023-12-18 16:27</t>
  </si>
  <si>
    <t>2023-12-18 16:33</t>
  </si>
  <si>
    <t>2023-10-14 15:49</t>
  </si>
  <si>
    <t>2023-10-14 16:11</t>
  </si>
  <si>
    <t>2023-11-23 21:26</t>
  </si>
  <si>
    <t>2023-12-18 15:45</t>
  </si>
  <si>
    <t>2023-12-18 15:53</t>
  </si>
  <si>
    <t>2023-10-15 18:00</t>
  </si>
  <si>
    <t>2023-10-15 18:17</t>
  </si>
  <si>
    <t>2023-11-26 17:27</t>
  </si>
  <si>
    <t>2023-11-26 18:09</t>
  </si>
  <si>
    <t>2023-12-21 21:41</t>
  </si>
  <si>
    <t>2023-12-21 21:47</t>
  </si>
  <si>
    <t>2023-10-16 14:58</t>
  </si>
  <si>
    <t>2023-10-16 15:37</t>
  </si>
  <si>
    <t>2023-11-26 22:07</t>
  </si>
  <si>
    <t>2023-11-26 22:24</t>
  </si>
  <si>
    <t>2023-12-20 20:35</t>
  </si>
  <si>
    <t>2023-10-16 10:21</t>
  </si>
  <si>
    <t>2023-10-16 10:33</t>
  </si>
  <si>
    <t>2023-11-25 19:34</t>
  </si>
  <si>
    <t>2023-11-25 20:29</t>
  </si>
  <si>
    <t>2023-12-19 16:10</t>
  </si>
  <si>
    <t>2023-12-19 16:18</t>
  </si>
  <si>
    <t>2023-10-14 15:22</t>
  </si>
  <si>
    <t>2023-10-14 16:01</t>
  </si>
  <si>
    <t>2023-11-23 19:57</t>
  </si>
  <si>
    <t>2023-11-23 20:40</t>
  </si>
  <si>
    <t>2023-12-18 15:32</t>
  </si>
  <si>
    <t>2023-12-18 15:43</t>
  </si>
  <si>
    <t>2023-10-16 09:33</t>
  </si>
  <si>
    <t>2023-11-26 21:52</t>
  </si>
  <si>
    <t>2023-11-26 22:33</t>
  </si>
  <si>
    <t>2023-12-23 06:17</t>
  </si>
  <si>
    <t>2023-12-23 06:33</t>
  </si>
  <si>
    <t>2023-10-15 13:40</t>
  </si>
  <si>
    <t>2023-10-15 14:15</t>
  </si>
  <si>
    <t>2023-11-22 19:15</t>
  </si>
  <si>
    <t>2023-12-19 19:37</t>
  </si>
  <si>
    <t>2023-12-19 19:49</t>
  </si>
  <si>
    <t>2023-10-15 18:10</t>
  </si>
  <si>
    <t>2023-10-15 18:22</t>
  </si>
  <si>
    <t>2023-11-22 18:42</t>
  </si>
  <si>
    <t>2023-11-22 19:26</t>
  </si>
  <si>
    <t>2023-12-19 19:26</t>
  </si>
  <si>
    <t>2023-12-19 19:52</t>
  </si>
  <si>
    <t>2023-10-09 21:10</t>
  </si>
  <si>
    <t>2023-10-09 21:49</t>
  </si>
  <si>
    <t>2023-11-22 19:37</t>
  </si>
  <si>
    <t>2023-11-22 20:21</t>
  </si>
  <si>
    <t>2023-12-12 18:56</t>
  </si>
  <si>
    <t>2023-12-12 19:26</t>
  </si>
  <si>
    <t>2023-10-15 11:29</t>
  </si>
  <si>
    <t>2023-10-15 12:09</t>
  </si>
  <si>
    <t>2023-11-22 19:29</t>
  </si>
  <si>
    <t>2023-11-22 19:47</t>
  </si>
  <si>
    <t>2023-10-16 13:07</t>
  </si>
  <si>
    <t>2023-10-16 13:22</t>
  </si>
  <si>
    <t>2023-11-26 20:25</t>
  </si>
  <si>
    <t>2023-12-12 17:09</t>
  </si>
  <si>
    <t>2023-12-12 17:38</t>
  </si>
  <si>
    <t>2023-10-16 10:52</t>
  </si>
  <si>
    <t>2023-10-16 11:08</t>
  </si>
  <si>
    <t>2023-11-26 16:14</t>
  </si>
  <si>
    <t>2023-11-26 16:30</t>
  </si>
  <si>
    <t>2023-12-22 12:34</t>
  </si>
  <si>
    <t>2023-12-22 12:50</t>
  </si>
  <si>
    <t>2023-10-16 15:13</t>
  </si>
  <si>
    <t>2023-10-16 15:35</t>
  </si>
  <si>
    <t>2023-12-20 11:35</t>
  </si>
  <si>
    <t>2023-12-20 11:50</t>
  </si>
  <si>
    <t>2023-10-12 18:51</t>
  </si>
  <si>
    <t>2023-10-12 19:31</t>
  </si>
  <si>
    <t>2023-11-23 19:16</t>
  </si>
  <si>
    <t>2023-11-23 20:15</t>
  </si>
  <si>
    <t>2023-12-19 20:10</t>
  </si>
  <si>
    <t>2023-12-19 20:19</t>
  </si>
  <si>
    <t>2023-10-16 13:09</t>
  </si>
  <si>
    <t>2023-10-16 13:41</t>
  </si>
  <si>
    <t>2023-11-25 20:41</t>
  </si>
  <si>
    <t>2023-12-25 09:17</t>
  </si>
  <si>
    <t>2023-12-25 09:34</t>
  </si>
  <si>
    <t>2023-10-18 13:34</t>
  </si>
  <si>
    <t>2023-10-18 13:45</t>
  </si>
  <si>
    <t>待解答</t>
  </si>
  <si>
    <t>2023-12-11 08:35</t>
  </si>
  <si>
    <t>2023-12-11 09:00</t>
  </si>
  <si>
    <t>2023-10-14 15:00</t>
  </si>
  <si>
    <t>2023-10-14 15:32</t>
  </si>
  <si>
    <t>2023-11-24 10:36</t>
  </si>
  <si>
    <t>2023-11-24 10:55</t>
  </si>
  <si>
    <t>2023-12-18 16:45</t>
  </si>
  <si>
    <t>2023-12-18 17:06</t>
  </si>
  <si>
    <t>2023-10-15 16:31</t>
  </si>
  <si>
    <t>2023-10-15 17:10</t>
  </si>
  <si>
    <t>2023-11-25 22:45</t>
  </si>
  <si>
    <t>2023-11-25 23:05</t>
  </si>
  <si>
    <t>2023-12-20 21:21</t>
  </si>
  <si>
    <t>2023-10-16 15:33</t>
  </si>
  <si>
    <t>2023-10-16 15:38</t>
  </si>
  <si>
    <t>2023-11-26 22:22</t>
  </si>
  <si>
    <t>2023-11-26 22:37</t>
  </si>
  <si>
    <t>2023-12-20 22:53</t>
  </si>
  <si>
    <t>2023-12-20 23:07</t>
  </si>
  <si>
    <t>2023-10-16 15:06</t>
  </si>
  <si>
    <t>2023-10-16 15:27</t>
  </si>
  <si>
    <t>2023-11-26 21:29</t>
  </si>
  <si>
    <t>2023-11-26 21:59</t>
  </si>
  <si>
    <t>2023-12-20 10:34</t>
  </si>
  <si>
    <t>2023-12-20 11:05</t>
  </si>
  <si>
    <t>2023-10-15 13:56</t>
  </si>
  <si>
    <t>2023-11-23 19:46</t>
  </si>
  <si>
    <t>2023-11-23 20:22</t>
  </si>
  <si>
    <t>2023-12-19 16:03</t>
  </si>
  <si>
    <t>2023-10-15 16:52</t>
  </si>
  <si>
    <t>2023-10-15 17:12</t>
  </si>
  <si>
    <t>2023-11-22 20:19</t>
  </si>
  <si>
    <t>2023-11-22 20:41</t>
  </si>
  <si>
    <t>2023-12-19 19:29</t>
  </si>
  <si>
    <t>2023-10-14 16:16</t>
  </si>
  <si>
    <t>2023-10-14 16:47</t>
  </si>
  <si>
    <t>2023-11-23 20:16</t>
  </si>
  <si>
    <t>2023-12-18 19:06</t>
  </si>
  <si>
    <t>2023-12-18 19:16</t>
  </si>
  <si>
    <t>2023-10-15 17:58</t>
  </si>
  <si>
    <t>2023-10-15 18:21</t>
  </si>
  <si>
    <t>2023-11-26 13:35</t>
  </si>
  <si>
    <t>2023-11-26 14:25</t>
  </si>
  <si>
    <t>2023-12-22 18:57</t>
  </si>
  <si>
    <t>2023-10-16 11:10</t>
  </si>
  <si>
    <t>2023-11-26 20:35</t>
  </si>
  <si>
    <t>2023-12-22 21:01</t>
  </si>
  <si>
    <t>2023-12-22 21:37</t>
  </si>
  <si>
    <t>2023-10-18 12:32</t>
  </si>
  <si>
    <t>2023-10-18 13:04</t>
  </si>
  <si>
    <t>2023-11-26 18:03</t>
  </si>
  <si>
    <t>2023-11-26 18:26</t>
  </si>
  <si>
    <t>2023-12-22 21:03</t>
  </si>
  <si>
    <t>2023-12-22 21:20</t>
  </si>
  <si>
    <t>2023-10-15 14:30</t>
  </si>
  <si>
    <t>2023-10-15 14:53</t>
  </si>
  <si>
    <t>2023-11-26 09:02</t>
  </si>
  <si>
    <t>2023-11-26 09:23</t>
  </si>
  <si>
    <t>2023-12-19 19:54</t>
  </si>
  <si>
    <t>2023-10-18 13:19</t>
  </si>
  <si>
    <t>2023-10-18 13:29</t>
  </si>
  <si>
    <t>2023-11-26 21:15</t>
  </si>
  <si>
    <t>2023-11-26 21:35</t>
  </si>
  <si>
    <t>2023-12-20 11:27</t>
  </si>
  <si>
    <t>2023-12-20 11:34</t>
  </si>
  <si>
    <t>2023-10-14 23:02</t>
  </si>
  <si>
    <t>2023-10-14 23:15</t>
  </si>
  <si>
    <t>2023-11-25 22:00</t>
  </si>
  <si>
    <t>2023-11-25 22:14</t>
  </si>
  <si>
    <t>2023-12-14 15:51</t>
  </si>
  <si>
    <t>2023-12-14 15:57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</si>
</sst>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_);[Red]\(0\)"/>
  </numFmts>
  <fonts count="33"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4"/>
      <color indexed="8"/>
      <name val="黑体"/>
      <family val="3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Times New Roman"/>
      <family val="1"/>
    </font>
    <font>
      <sz val="11"/>
      <color indexed="56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Times New Roman"/>
      <family val="1"/>
    </font>
    <font>
      <sz val="11"/>
      <color theme="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Arial Unicode MS"/>
      <family val="2"/>
    </font>
    <font>
      <b/>
      <i/>
      <sz val="16"/>
      <color theme="1"/>
      <name val="Arial Unicode MS"/>
      <family val="2"/>
    </font>
    <font>
      <b/>
      <i/>
      <u/>
      <sz val="11"/>
      <color theme="1"/>
      <name val="Arial Unicode MS"/>
      <family val="2"/>
    </font>
    <font>
      <sz val="10"/>
      <name val="Times New Roman"/>
      <family val="1"/>
    </font>
    <font>
      <b/>
      <sz val="9"/>
      <color theme="0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11"/>
      <color indexed="8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F1F6FD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16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0" borderId="0"/>
    <xf numFmtId="0" fontId="25" fillId="0" borderId="0">
      <alignment vertical="center"/>
    </xf>
    <xf numFmtId="0" fontId="26" fillId="0" borderId="0">
      <alignment horizontal="center" vertical="center"/>
    </xf>
    <xf numFmtId="0" fontId="26" fillId="0" borderId="0">
      <alignment horizontal="center" vertical="center" textRotation="90"/>
    </xf>
    <xf numFmtId="0" fontId="27" fillId="0" borderId="0">
      <alignment vertical="center"/>
    </xf>
    <xf numFmtId="0" fontId="27" fillId="0" borderId="0">
      <alignment vertical="center"/>
    </xf>
    <xf numFmtId="0" fontId="3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3" fillId="0" borderId="4" xfId="0" applyNumberFormat="1" applyFont="1" applyBorder="1">
      <alignment vertical="center"/>
    </xf>
    <xf numFmtId="0" fontId="3" fillId="0" borderId="4" xfId="0" applyFont="1" applyBorder="1">
      <alignment vertical="center"/>
    </xf>
    <xf numFmtId="176" fontId="6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>
      <alignment vertical="center"/>
    </xf>
    <xf numFmtId="0" fontId="8" fillId="0" borderId="0" xfId="6">
      <alignment vertical="center"/>
    </xf>
    <xf numFmtId="0" fontId="11" fillId="0" borderId="4" xfId="6" applyFont="1" applyBorder="1" applyAlignment="1">
      <alignment horizontal="center" vertical="center"/>
    </xf>
    <xf numFmtId="9" fontId="11" fillId="2" borderId="4" xfId="6" applyNumberFormat="1" applyFont="1" applyFill="1" applyBorder="1" applyAlignment="1" applyProtection="1">
      <alignment horizontal="center" vertical="center"/>
      <protection locked="0"/>
    </xf>
    <xf numFmtId="0" fontId="12" fillId="0" borderId="4" xfId="6" applyFont="1" applyBorder="1" applyAlignment="1" applyProtection="1">
      <alignment horizontal="center" vertical="center"/>
      <protection locked="0"/>
    </xf>
    <xf numFmtId="177" fontId="12" fillId="0" borderId="4" xfId="6" applyNumberFormat="1" applyFont="1" applyBorder="1" applyAlignment="1">
      <alignment horizontal="center" vertical="center"/>
    </xf>
    <xf numFmtId="176" fontId="13" fillId="0" borderId="4" xfId="6" applyNumberFormat="1" applyFont="1" applyBorder="1" applyAlignment="1" applyProtection="1">
      <alignment horizontal="center" vertical="center"/>
      <protection locked="0"/>
    </xf>
    <xf numFmtId="176" fontId="12" fillId="0" borderId="4" xfId="6" applyNumberFormat="1" applyFont="1" applyBorder="1" applyAlignment="1" applyProtection="1">
      <alignment horizontal="center" vertical="center"/>
      <protection locked="0"/>
    </xf>
    <xf numFmtId="177" fontId="13" fillId="0" borderId="4" xfId="6" applyNumberFormat="1" applyFont="1" applyBorder="1" applyAlignment="1">
      <alignment horizontal="center" vertical="center"/>
    </xf>
    <xf numFmtId="0" fontId="14" fillId="0" borderId="0" xfId="6" applyFont="1" applyAlignment="1">
      <alignment horizontal="center" vertical="center"/>
    </xf>
    <xf numFmtId="176" fontId="8" fillId="0" borderId="0" xfId="6" applyNumberFormat="1">
      <alignment vertical="center"/>
    </xf>
    <xf numFmtId="176" fontId="12" fillId="0" borderId="4" xfId="6" applyNumberFormat="1" applyFont="1" applyBorder="1" applyAlignment="1">
      <alignment horizontal="center" vertical="center"/>
    </xf>
    <xf numFmtId="0" fontId="8" fillId="0" borderId="4" xfId="6" applyBorder="1">
      <alignment vertical="center"/>
    </xf>
    <xf numFmtId="10" fontId="8" fillId="0" borderId="0" xfId="6" applyNumberFormat="1">
      <alignment vertical="center"/>
    </xf>
    <xf numFmtId="49" fontId="0" fillId="0" borderId="0" xfId="0" applyNumberFormat="1">
      <alignment vertical="center"/>
    </xf>
    <xf numFmtId="0" fontId="16" fillId="0" borderId="4" xfId="6" applyFont="1" applyBorder="1" applyAlignment="1" applyProtection="1">
      <alignment horizontal="center" vertical="center"/>
      <protection locked="0"/>
    </xf>
    <xf numFmtId="0" fontId="17" fillId="3" borderId="0" xfId="5">
      <alignment vertical="center"/>
    </xf>
    <xf numFmtId="178" fontId="16" fillId="0" borderId="4" xfId="6" applyNumberFormat="1" applyFont="1" applyBorder="1" applyAlignment="1" applyProtection="1">
      <alignment horizontal="center" vertical="center"/>
      <protection locked="0"/>
    </xf>
    <xf numFmtId="176" fontId="16" fillId="0" borderId="4" xfId="6" applyNumberFormat="1" applyFont="1" applyBorder="1" applyAlignment="1" applyProtection="1">
      <alignment horizontal="center" vertical="center"/>
      <protection locked="0"/>
    </xf>
    <xf numFmtId="10" fontId="0" fillId="0" borderId="0" xfId="0" applyNumberFormat="1">
      <alignment vertical="center"/>
    </xf>
    <xf numFmtId="0" fontId="5" fillId="4" borderId="0" xfId="1">
      <alignment vertical="center"/>
    </xf>
    <xf numFmtId="0" fontId="0" fillId="4" borderId="0" xfId="1" applyFont="1">
      <alignment vertical="center"/>
    </xf>
    <xf numFmtId="0" fontId="18" fillId="5" borderId="0" xfId="3">
      <alignment vertical="center"/>
    </xf>
    <xf numFmtId="0" fontId="19" fillId="6" borderId="8" xfId="2">
      <alignment vertical="center"/>
    </xf>
    <xf numFmtId="0" fontId="20" fillId="7" borderId="0" xfId="4">
      <alignment vertical="center"/>
    </xf>
    <xf numFmtId="0" fontId="15" fillId="0" borderId="4" xfId="6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 wrapText="1"/>
    </xf>
    <xf numFmtId="49" fontId="24" fillId="0" borderId="3" xfId="0" applyNumberFormat="1" applyFont="1" applyBorder="1" applyAlignment="1">
      <alignment horizontal="left" vertical="center" wrapText="1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49" fontId="28" fillId="0" borderId="9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 wrapText="1"/>
    </xf>
    <xf numFmtId="1" fontId="31" fillId="9" borderId="10" xfId="13" applyNumberFormat="1" applyFont="1" applyFill="1" applyBorder="1" applyAlignment="1">
      <alignment horizontal="left" vertical="center"/>
    </xf>
    <xf numFmtId="0" fontId="31" fillId="10" borderId="10" xfId="13" applyFont="1" applyFill="1" applyBorder="1" applyAlignment="1">
      <alignment horizontal="left" vertical="center"/>
    </xf>
    <xf numFmtId="4" fontId="31" fillId="9" borderId="10" xfId="13" applyNumberFormat="1" applyFont="1" applyFill="1" applyBorder="1" applyAlignment="1">
      <alignment horizontal="left" vertical="center"/>
    </xf>
    <xf numFmtId="4" fontId="31" fillId="10" borderId="10" xfId="13" applyNumberFormat="1" applyFont="1" applyFill="1" applyBorder="1" applyAlignment="1">
      <alignment horizontal="left" vertical="center"/>
    </xf>
    <xf numFmtId="0" fontId="5" fillId="4" borderId="4" xfId="1" applyBorder="1" applyAlignment="1" applyProtection="1">
      <alignment horizontal="center" vertical="center"/>
      <protection locked="0"/>
    </xf>
    <xf numFmtId="0" fontId="32" fillId="11" borderId="4" xfId="14" applyBorder="1" applyAlignment="1" applyProtection="1">
      <alignment horizontal="center" vertical="center"/>
      <protection locked="0"/>
    </xf>
    <xf numFmtId="0" fontId="32" fillId="12" borderId="4" xfId="15" applyBorder="1" applyAlignment="1" applyProtection="1">
      <alignment horizontal="center" vertical="center"/>
      <protection locked="0"/>
    </xf>
    <xf numFmtId="0" fontId="9" fillId="0" borderId="0" xfId="6" applyFon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22" fillId="0" borderId="0" xfId="6" applyFont="1" applyAlignment="1">
      <alignment horizontal="center" vertical="center"/>
    </xf>
    <xf numFmtId="0" fontId="11" fillId="0" borderId="4" xfId="6" applyFont="1" applyBorder="1" applyAlignment="1">
      <alignment horizontal="center" vertical="center"/>
    </xf>
    <xf numFmtId="0" fontId="15" fillId="0" borderId="7" xfId="6" applyFont="1" applyBorder="1" applyAlignment="1">
      <alignment horizontal="left" vertical="center" wrapText="1"/>
    </xf>
    <xf numFmtId="0" fontId="8" fillId="0" borderId="4" xfId="6" applyBorder="1" applyAlignment="1">
      <alignment horizontal="center" vertical="center"/>
    </xf>
    <xf numFmtId="0" fontId="23" fillId="0" borderId="6" xfId="6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6" xfId="6" applyBorder="1" applyAlignment="1">
      <alignment horizontal="left" vertical="top" wrapText="1"/>
    </xf>
  </cellXfs>
  <cellStyles count="16">
    <cellStyle name="40% - 着色 2" xfId="14" builtinId="35"/>
    <cellStyle name="40% - 着色 3" xfId="1" builtinId="39"/>
    <cellStyle name="60% - 着色 2" xfId="15" builtinId="36"/>
    <cellStyle name="60% - 着色 6" xfId="5" builtinId="52"/>
    <cellStyle name="Heading" xfId="9" xr:uid="{00000000-0005-0000-0000-000004000000}"/>
    <cellStyle name="Heading1" xfId="10" xr:uid="{00000000-0005-0000-0000-000005000000}"/>
    <cellStyle name="Result" xfId="11" xr:uid="{00000000-0005-0000-0000-000006000000}"/>
    <cellStyle name="Result2" xfId="12" xr:uid="{00000000-0005-0000-0000-000007000000}"/>
    <cellStyle name="常规" xfId="0" builtinId="0"/>
    <cellStyle name="常规 2" xfId="6" xr:uid="{00000000-0005-0000-0000-000009000000}"/>
    <cellStyle name="常规 3" xfId="7" xr:uid="{00000000-0005-0000-0000-00000A000000}"/>
    <cellStyle name="常规 4" xfId="8" xr:uid="{00000000-0005-0000-0000-00000B000000}"/>
    <cellStyle name="常规 5" xfId="13" xr:uid="{00000000-0005-0000-0000-00000C000000}"/>
    <cellStyle name="好" xfId="3" builtinId="26"/>
    <cellStyle name="检查单元格" xfId="2" builtinId="23"/>
    <cellStyle name="适中" xfId="4" builtinId="28"/>
  </cellStyles>
  <dxfs count="46">
    <dxf>
      <font>
        <b/>
        <i val="0"/>
        <color rgb="FFFF0000"/>
      </font>
    </dxf>
    <dxf>
      <fill>
        <patternFill patternType="solid"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 patternType="solid"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 patternType="solid">
          <bgColor rgb="FFFFFF00"/>
        </patternFill>
      </fill>
    </dxf>
    <dxf>
      <font>
        <b val="0"/>
        <i val="0"/>
        <color rgb="FFFF0000"/>
      </font>
    </dxf>
    <dxf>
      <fill>
        <patternFill patternType="solid">
          <bgColor rgb="FFFF000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rgb="FFFFFF00"/>
      </font>
      <fill>
        <patternFill patternType="solid">
          <bgColor rgb="FFFF00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b/>
        <i val="0"/>
        <color rgb="FFFF0000"/>
      </font>
    </dxf>
    <dxf>
      <fill>
        <patternFill patternType="solid"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 patternType="solid"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 patternType="solid">
          <bgColor rgb="FFFFFF00"/>
        </patternFill>
      </fill>
    </dxf>
    <dxf>
      <font>
        <b val="0"/>
        <i val="0"/>
        <color rgb="FFFF0000"/>
      </font>
    </dxf>
    <dxf>
      <fill>
        <patternFill patternType="solid">
          <bgColor rgb="FFFF000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rgb="FFFFFF00"/>
      </font>
      <fill>
        <patternFill patternType="solid">
          <bgColor rgb="FFFF000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rgb="FFFFFF00"/>
      </font>
      <fill>
        <patternFill patternType="solid">
          <bgColor rgb="FFFF00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  <border>
        <vertical/>
        <horizontal/>
      </border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'1期末&amp;总评'!$T$6:$Z$6</c:f>
              <c:strCache>
                <c:ptCount val="7"/>
                <c:pt idx="0">
                  <c:v>&lt;40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'1期末&amp;总评'!$T$9:$Z$9</c:f>
              <c:numCache>
                <c:formatCode>0.00%</c:formatCode>
                <c:ptCount val="7"/>
                <c:pt idx="0">
                  <c:v>0</c:v>
                </c:pt>
                <c:pt idx="1">
                  <c:v>4.7619047619047616E-2</c:v>
                </c:pt>
                <c:pt idx="2">
                  <c:v>0.14285714285714285</c:v>
                </c:pt>
                <c:pt idx="3">
                  <c:v>0.21428571428571427</c:v>
                </c:pt>
                <c:pt idx="4">
                  <c:v>0.40476190476190477</c:v>
                </c:pt>
                <c:pt idx="5">
                  <c:v>0.19047619047619047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9E4-A0D6-E89504B3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313824"/>
        <c:axId val="1162307840"/>
      </c:barChart>
      <c:catAx>
        <c:axId val="116231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307840"/>
        <c:crosses val="autoZero"/>
        <c:auto val="1"/>
        <c:lblAlgn val="ctr"/>
        <c:lblOffset val="100"/>
        <c:noMultiLvlLbl val="0"/>
      </c:catAx>
      <c:valAx>
        <c:axId val="11623078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313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'2期末&amp;总评'!$T$6:$Z$6</c:f>
              <c:strCache>
                <c:ptCount val="7"/>
                <c:pt idx="0">
                  <c:v>&lt;40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'2期末&amp;总评'!$T$9:$Z$9</c:f>
              <c:numCache>
                <c:formatCode>0.00%</c:formatCode>
                <c:ptCount val="7"/>
                <c:pt idx="0">
                  <c:v>0</c:v>
                </c:pt>
                <c:pt idx="1">
                  <c:v>2.5000000000000001E-2</c:v>
                </c:pt>
                <c:pt idx="2">
                  <c:v>0.22500000000000001</c:v>
                </c:pt>
                <c:pt idx="3">
                  <c:v>0.3</c:v>
                </c:pt>
                <c:pt idx="4">
                  <c:v>0.4</c:v>
                </c:pt>
                <c:pt idx="5">
                  <c:v>2.5000000000000001E-2</c:v>
                </c:pt>
                <c:pt idx="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F-4F55-82DD-D0DE8864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304576"/>
        <c:axId val="1162311648"/>
      </c:barChart>
      <c:catAx>
        <c:axId val="11623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311648"/>
        <c:crosses val="autoZero"/>
        <c:auto val="1"/>
        <c:lblAlgn val="ctr"/>
        <c:lblOffset val="100"/>
        <c:noMultiLvlLbl val="0"/>
      </c:catAx>
      <c:valAx>
        <c:axId val="11623116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304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4762</xdr:rowOff>
    </xdr:from>
    <xdr:to>
      <xdr:col>27</xdr:col>
      <xdr:colOff>114300</xdr:colOff>
      <xdr:row>27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4762</xdr:rowOff>
    </xdr:from>
    <xdr:to>
      <xdr:col>27</xdr:col>
      <xdr:colOff>114300</xdr:colOff>
      <xdr:row>27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H19"/>
  <sheetViews>
    <sheetView workbookViewId="0">
      <selection activeCell="B13" sqref="B13"/>
    </sheetView>
  </sheetViews>
  <sheetFormatPr defaultColWidth="9" defaultRowHeight="14"/>
  <cols>
    <col min="1" max="1" width="15.08984375" customWidth="1"/>
    <col min="2" max="2" width="13" customWidth="1"/>
  </cols>
  <sheetData>
    <row r="1" spans="1:8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2" t="s">
        <v>5</v>
      </c>
      <c r="G1" s="33" t="s">
        <v>6</v>
      </c>
    </row>
    <row r="2" spans="1:8">
      <c r="A2">
        <v>2023</v>
      </c>
      <c r="B2">
        <v>2024</v>
      </c>
      <c r="C2">
        <v>1</v>
      </c>
      <c r="D2" s="42" t="s">
        <v>225</v>
      </c>
      <c r="E2">
        <v>42</v>
      </c>
      <c r="F2" s="42" t="s">
        <v>226</v>
      </c>
      <c r="G2">
        <v>40</v>
      </c>
    </row>
    <row r="4" spans="1:8">
      <c r="A4" s="34" t="s">
        <v>7</v>
      </c>
      <c r="B4" s="34" t="s">
        <v>8</v>
      </c>
      <c r="C4" s="34" t="s">
        <v>9</v>
      </c>
      <c r="D4" s="34" t="s">
        <v>10</v>
      </c>
      <c r="E4" s="34" t="s">
        <v>11</v>
      </c>
      <c r="F4" s="34" t="s">
        <v>12</v>
      </c>
      <c r="G4" s="34" t="s">
        <v>13</v>
      </c>
      <c r="H4" s="34" t="s">
        <v>14</v>
      </c>
    </row>
    <row r="5" spans="1:8">
      <c r="A5" t="s">
        <v>55</v>
      </c>
      <c r="B5">
        <v>1905448</v>
      </c>
      <c r="C5" t="s">
        <v>56</v>
      </c>
      <c r="D5">
        <v>32</v>
      </c>
      <c r="E5">
        <v>2</v>
      </c>
      <c r="F5" t="s">
        <v>57</v>
      </c>
      <c r="G5" s="42" t="s">
        <v>59</v>
      </c>
      <c r="H5" s="35">
        <f>D5/2</f>
        <v>16</v>
      </c>
    </row>
    <row r="7" spans="1:8">
      <c r="A7" s="34" t="s">
        <v>15</v>
      </c>
      <c r="B7" s="34" t="s">
        <v>16</v>
      </c>
    </row>
    <row r="8" spans="1:8">
      <c r="A8" s="42" t="s">
        <v>58</v>
      </c>
      <c r="B8" t="s">
        <v>58</v>
      </c>
    </row>
    <row r="10" spans="1:8">
      <c r="A10" s="36" t="s">
        <v>17</v>
      </c>
      <c r="B10" s="36" t="s">
        <v>18</v>
      </c>
      <c r="C10" s="36" t="s">
        <v>19</v>
      </c>
      <c r="D10" s="36" t="s">
        <v>20</v>
      </c>
    </row>
    <row r="11" spans="1:8">
      <c r="A11" s="36"/>
      <c r="B11">
        <v>10</v>
      </c>
      <c r="C11">
        <v>30</v>
      </c>
      <c r="D11">
        <v>60</v>
      </c>
    </row>
    <row r="12" spans="1:8">
      <c r="A12" s="36" t="s">
        <v>21</v>
      </c>
      <c r="B12">
        <v>6</v>
      </c>
    </row>
    <row r="13" spans="1:8">
      <c r="A13" s="36" t="s">
        <v>22</v>
      </c>
      <c r="B13" s="36" t="s">
        <v>18</v>
      </c>
      <c r="C13" s="36" t="s">
        <v>23</v>
      </c>
      <c r="D13" s="36" t="s">
        <v>24</v>
      </c>
    </row>
    <row r="14" spans="1:8">
      <c r="A14" s="36"/>
      <c r="B14">
        <v>20</v>
      </c>
      <c r="C14">
        <v>30</v>
      </c>
      <c r="D14">
        <v>50</v>
      </c>
    </row>
    <row r="15" spans="1:8">
      <c r="A15" s="36"/>
    </row>
    <row r="17" spans="1:2">
      <c r="A17" s="28" t="s">
        <v>25</v>
      </c>
      <c r="B17" s="28"/>
    </row>
    <row r="18" spans="1:2">
      <c r="A18" s="28" t="s">
        <v>26</v>
      </c>
      <c r="B18" s="28" t="s">
        <v>27</v>
      </c>
    </row>
    <row r="19" spans="1:2">
      <c r="A19">
        <v>50</v>
      </c>
      <c r="B19">
        <v>50</v>
      </c>
    </row>
  </sheetData>
  <phoneticPr fontId="2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1"/>
  <sheetViews>
    <sheetView workbookViewId="0">
      <selection activeCell="D2" sqref="D2"/>
    </sheetView>
  </sheetViews>
  <sheetFormatPr defaultColWidth="9" defaultRowHeight="14"/>
  <cols>
    <col min="1" max="1" width="4.453125" customWidth="1"/>
    <col min="2" max="2" width="13.90625" customWidth="1"/>
    <col min="3" max="3" width="7.26953125" customWidth="1"/>
    <col min="4" max="19" width="4.6328125" customWidth="1"/>
  </cols>
  <sheetData>
    <row r="1" spans="1:20">
      <c r="A1" s="1" t="s">
        <v>46</v>
      </c>
      <c r="B1" s="1" t="s">
        <v>38</v>
      </c>
      <c r="C1" s="1" t="s">
        <v>47</v>
      </c>
      <c r="D1" s="2">
        <v>1</v>
      </c>
      <c r="E1" s="45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45">
        <v>12</v>
      </c>
      <c r="P1" s="2">
        <v>13</v>
      </c>
      <c r="Q1" s="2">
        <v>14</v>
      </c>
      <c r="R1" s="45">
        <v>15</v>
      </c>
      <c r="S1" s="45">
        <v>16</v>
      </c>
    </row>
    <row r="2" spans="1:20">
      <c r="A2" s="3">
        <v>1</v>
      </c>
      <c r="B2" s="43" t="s">
        <v>145</v>
      </c>
      <c r="C2" s="44" t="s">
        <v>146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>
        <f t="shared" ref="T2:T39" si="0">SUM(D2:S2)</f>
        <v>16</v>
      </c>
    </row>
    <row r="3" spans="1:20">
      <c r="A3" s="3">
        <v>2</v>
      </c>
      <c r="B3" s="43" t="s">
        <v>147</v>
      </c>
      <c r="C3" s="44" t="s">
        <v>148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>
        <f t="shared" si="0"/>
        <v>16</v>
      </c>
    </row>
    <row r="4" spans="1:20">
      <c r="A4" s="3">
        <v>3</v>
      </c>
      <c r="B4" s="43" t="s">
        <v>149</v>
      </c>
      <c r="C4" s="44" t="s">
        <v>150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>
        <f t="shared" si="0"/>
        <v>16</v>
      </c>
    </row>
    <row r="5" spans="1:20">
      <c r="A5" s="3">
        <v>4</v>
      </c>
      <c r="B5" s="43" t="s">
        <v>151</v>
      </c>
      <c r="C5" s="44" t="s">
        <v>152</v>
      </c>
      <c r="D5" s="4">
        <v>1</v>
      </c>
      <c r="E5" s="4">
        <v>1</v>
      </c>
      <c r="F5" s="4">
        <v>1</v>
      </c>
      <c r="G5" s="4">
        <v>1</v>
      </c>
      <c r="H5" s="4"/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>
        <f t="shared" si="0"/>
        <v>15</v>
      </c>
    </row>
    <row r="6" spans="1:20">
      <c r="A6" s="3">
        <v>5</v>
      </c>
      <c r="B6" s="43" t="s">
        <v>153</v>
      </c>
      <c r="C6" s="44" t="s">
        <v>154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>
        <f t="shared" si="0"/>
        <v>16</v>
      </c>
    </row>
    <row r="7" spans="1:20">
      <c r="A7" s="3">
        <v>6</v>
      </c>
      <c r="B7" s="43" t="s">
        <v>155</v>
      </c>
      <c r="C7" s="44" t="s">
        <v>156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>
        <f t="shared" si="0"/>
        <v>16</v>
      </c>
    </row>
    <row r="8" spans="1:20">
      <c r="A8" s="3">
        <v>7</v>
      </c>
      <c r="B8" s="43" t="s">
        <v>157</v>
      </c>
      <c r="C8" s="44" t="s">
        <v>158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>
        <f t="shared" si="0"/>
        <v>16</v>
      </c>
    </row>
    <row r="9" spans="1:20">
      <c r="A9" s="3">
        <v>8</v>
      </c>
      <c r="B9" s="43" t="s">
        <v>159</v>
      </c>
      <c r="C9" s="44" t="s">
        <v>160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>
        <f t="shared" si="0"/>
        <v>16</v>
      </c>
    </row>
    <row r="10" spans="1:20">
      <c r="A10" s="3">
        <v>9</v>
      </c>
      <c r="B10" s="43" t="s">
        <v>161</v>
      </c>
      <c r="C10" s="44" t="s">
        <v>162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>
        <f t="shared" si="0"/>
        <v>16</v>
      </c>
    </row>
    <row r="11" spans="1:20">
      <c r="A11" s="3">
        <v>10</v>
      </c>
      <c r="B11" s="43" t="s">
        <v>163</v>
      </c>
      <c r="C11" s="44" t="s">
        <v>164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>
        <f t="shared" si="0"/>
        <v>16</v>
      </c>
    </row>
    <row r="12" spans="1:20">
      <c r="A12" s="3">
        <v>11</v>
      </c>
      <c r="B12" s="43" t="s">
        <v>165</v>
      </c>
      <c r="C12" s="44" t="s">
        <v>166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>
        <f t="shared" si="0"/>
        <v>16</v>
      </c>
    </row>
    <row r="13" spans="1:20">
      <c r="A13" s="3">
        <v>12</v>
      </c>
      <c r="B13" s="43" t="s">
        <v>167</v>
      </c>
      <c r="C13" s="44" t="s">
        <v>168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>
        <f t="shared" si="0"/>
        <v>16</v>
      </c>
    </row>
    <row r="14" spans="1:20">
      <c r="A14" s="3">
        <v>13</v>
      </c>
      <c r="B14" s="43" t="s">
        <v>169</v>
      </c>
      <c r="C14" s="44" t="s">
        <v>170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>
        <f t="shared" si="0"/>
        <v>16</v>
      </c>
    </row>
    <row r="15" spans="1:20">
      <c r="A15" s="3">
        <v>14</v>
      </c>
      <c r="B15" s="43" t="s">
        <v>171</v>
      </c>
      <c r="C15" s="44" t="s">
        <v>172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>
        <f t="shared" si="0"/>
        <v>16</v>
      </c>
    </row>
    <row r="16" spans="1:20">
      <c r="A16" s="3">
        <v>15</v>
      </c>
      <c r="B16" s="43" t="s">
        <v>173</v>
      </c>
      <c r="C16" s="44" t="s">
        <v>174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>
        <f t="shared" si="0"/>
        <v>16</v>
      </c>
    </row>
    <row r="17" spans="1:20">
      <c r="A17" s="3">
        <v>16</v>
      </c>
      <c r="B17" s="43" t="s">
        <v>175</v>
      </c>
      <c r="C17" s="44" t="s">
        <v>176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>
        <f t="shared" si="0"/>
        <v>16</v>
      </c>
    </row>
    <row r="18" spans="1:20">
      <c r="A18" s="3">
        <v>17</v>
      </c>
      <c r="B18" s="43" t="s">
        <v>177</v>
      </c>
      <c r="C18" s="44" t="s">
        <v>178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>
        <f t="shared" si="0"/>
        <v>16</v>
      </c>
    </row>
    <row r="19" spans="1:20">
      <c r="A19" s="3">
        <v>18</v>
      </c>
      <c r="B19" s="43" t="s">
        <v>179</v>
      </c>
      <c r="C19" s="44" t="s">
        <v>180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>
        <f t="shared" si="0"/>
        <v>16</v>
      </c>
    </row>
    <row r="20" spans="1:20">
      <c r="A20" s="3">
        <v>19</v>
      </c>
      <c r="B20" s="43" t="s">
        <v>181</v>
      </c>
      <c r="C20" s="44" t="s">
        <v>182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>
        <f t="shared" si="0"/>
        <v>16</v>
      </c>
    </row>
    <row r="21" spans="1:20">
      <c r="A21" s="3">
        <v>20</v>
      </c>
      <c r="B21" s="43" t="s">
        <v>183</v>
      </c>
      <c r="C21" s="44" t="s">
        <v>184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>
        <f t="shared" si="0"/>
        <v>16</v>
      </c>
    </row>
    <row r="22" spans="1:20">
      <c r="A22" s="3">
        <v>21</v>
      </c>
      <c r="B22" s="43" t="s">
        <v>185</v>
      </c>
      <c r="C22" s="44" t="s">
        <v>186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>
        <f t="shared" si="0"/>
        <v>16</v>
      </c>
    </row>
    <row r="23" spans="1:20">
      <c r="A23" s="3">
        <v>22</v>
      </c>
      <c r="B23" s="43" t="s">
        <v>187</v>
      </c>
      <c r="C23" s="44" t="s">
        <v>188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>
        <f t="shared" si="0"/>
        <v>16</v>
      </c>
    </row>
    <row r="24" spans="1:20">
      <c r="A24" s="3">
        <v>23</v>
      </c>
      <c r="B24" s="43" t="s">
        <v>189</v>
      </c>
      <c r="C24" s="44" t="s">
        <v>190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>
        <f t="shared" si="0"/>
        <v>16</v>
      </c>
    </row>
    <row r="25" spans="1:20">
      <c r="A25" s="3">
        <v>24</v>
      </c>
      <c r="B25" s="43" t="s">
        <v>191</v>
      </c>
      <c r="C25" s="44" t="s">
        <v>192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>
        <f t="shared" si="0"/>
        <v>16</v>
      </c>
    </row>
    <row r="26" spans="1:20">
      <c r="A26" s="3">
        <v>25</v>
      </c>
      <c r="B26" s="43" t="s">
        <v>193</v>
      </c>
      <c r="C26" s="44" t="s">
        <v>194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>
        <f t="shared" si="0"/>
        <v>16</v>
      </c>
    </row>
    <row r="27" spans="1:20">
      <c r="A27" s="3">
        <v>26</v>
      </c>
      <c r="B27" s="43" t="s">
        <v>195</v>
      </c>
      <c r="C27" s="44" t="s">
        <v>196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>
        <f t="shared" si="0"/>
        <v>16</v>
      </c>
    </row>
    <row r="28" spans="1:20">
      <c r="A28" s="3">
        <v>27</v>
      </c>
      <c r="B28" s="43" t="s">
        <v>197</v>
      </c>
      <c r="C28" s="44" t="s">
        <v>198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>
        <f t="shared" si="0"/>
        <v>16</v>
      </c>
    </row>
    <row r="29" spans="1:20">
      <c r="A29" s="3">
        <v>28</v>
      </c>
      <c r="B29" s="43" t="s">
        <v>199</v>
      </c>
      <c r="C29" s="44" t="s">
        <v>200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>
        <f t="shared" si="0"/>
        <v>16</v>
      </c>
    </row>
    <row r="30" spans="1:20">
      <c r="A30" s="3">
        <v>29</v>
      </c>
      <c r="B30" s="43" t="s">
        <v>201</v>
      </c>
      <c r="C30" s="44" t="s">
        <v>202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>
        <f t="shared" si="0"/>
        <v>16</v>
      </c>
    </row>
    <row r="31" spans="1:20">
      <c r="A31" s="3">
        <v>30</v>
      </c>
      <c r="B31" s="43" t="s">
        <v>203</v>
      </c>
      <c r="C31" s="44" t="s">
        <v>204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>
        <f t="shared" si="0"/>
        <v>16</v>
      </c>
    </row>
    <row r="32" spans="1:20">
      <c r="A32" s="3">
        <v>31</v>
      </c>
      <c r="B32" s="43" t="s">
        <v>205</v>
      </c>
      <c r="C32" s="44" t="s">
        <v>206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>
        <f t="shared" si="0"/>
        <v>16</v>
      </c>
    </row>
    <row r="33" spans="1:20">
      <c r="A33" s="3">
        <v>32</v>
      </c>
      <c r="B33" s="43" t="s">
        <v>207</v>
      </c>
      <c r="C33" s="44" t="s">
        <v>208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>
        <f t="shared" si="0"/>
        <v>16</v>
      </c>
    </row>
    <row r="34" spans="1:20">
      <c r="A34" s="3">
        <v>33</v>
      </c>
      <c r="B34" s="43" t="s">
        <v>209</v>
      </c>
      <c r="C34" s="44" t="s">
        <v>210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>
        <f t="shared" si="0"/>
        <v>16</v>
      </c>
    </row>
    <row r="35" spans="1:20">
      <c r="A35" s="3">
        <v>34</v>
      </c>
      <c r="B35" s="43" t="s">
        <v>211</v>
      </c>
      <c r="C35" s="44" t="s">
        <v>212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>
        <f t="shared" si="0"/>
        <v>16</v>
      </c>
    </row>
    <row r="36" spans="1:20">
      <c r="A36" s="3">
        <v>35</v>
      </c>
      <c r="B36" s="43" t="s">
        <v>213</v>
      </c>
      <c r="C36" s="44" t="s">
        <v>214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>
        <f t="shared" si="0"/>
        <v>16</v>
      </c>
    </row>
    <row r="37" spans="1:20">
      <c r="A37" s="3">
        <v>36</v>
      </c>
      <c r="B37" s="43" t="s">
        <v>215</v>
      </c>
      <c r="C37" s="44" t="s">
        <v>216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>
        <f t="shared" si="0"/>
        <v>16</v>
      </c>
    </row>
    <row r="38" spans="1:20">
      <c r="A38" s="3">
        <v>37</v>
      </c>
      <c r="B38" s="43" t="s">
        <v>217</v>
      </c>
      <c r="C38" s="44" t="s">
        <v>218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>
        <f t="shared" si="0"/>
        <v>16</v>
      </c>
    </row>
    <row r="39" spans="1:20">
      <c r="A39" s="3">
        <v>38</v>
      </c>
      <c r="B39" s="43" t="s">
        <v>219</v>
      </c>
      <c r="C39" s="44" t="s">
        <v>220</v>
      </c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>
        <f t="shared" si="0"/>
        <v>14</v>
      </c>
    </row>
    <row r="40" spans="1:20">
      <c r="B40" s="43" t="s">
        <v>221</v>
      </c>
      <c r="C40" s="44" t="s">
        <v>222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>
        <f t="shared" ref="T40:T41" si="1">SUM(D40:S40)</f>
        <v>16</v>
      </c>
    </row>
    <row r="41" spans="1:20">
      <c r="B41" s="43" t="s">
        <v>223</v>
      </c>
      <c r="C41" s="44" t="s">
        <v>224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/>
      <c r="J41" s="4"/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>
        <f t="shared" si="1"/>
        <v>14</v>
      </c>
    </row>
  </sheetData>
  <phoneticPr fontId="21" type="noConversion"/>
  <conditionalFormatting sqref="D2:S41">
    <cfRule type="cellIs" dxfId="9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S45"/>
  <sheetViews>
    <sheetView workbookViewId="0">
      <selection activeCell="S6" sqref="S6"/>
    </sheetView>
  </sheetViews>
  <sheetFormatPr defaultColWidth="9" defaultRowHeight="14"/>
  <cols>
    <col min="1" max="1" width="14.08984375" customWidth="1"/>
    <col min="2" max="2" width="7.26953125" customWidth="1"/>
    <col min="3" max="8" width="4.6328125" customWidth="1"/>
    <col min="9" max="18" width="3.7265625" customWidth="1"/>
    <col min="19" max="19" width="8.453125" customWidth="1"/>
  </cols>
  <sheetData>
    <row r="1" spans="1:19" ht="20.149999999999999" customHeight="1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4.5" customHeight="1">
      <c r="A2" s="63" t="str">
        <f>"学年："&amp;概述!A2&amp;"-"&amp;概述!B2</f>
        <v>学年：2023-2024</v>
      </c>
      <c r="B2" s="63"/>
      <c r="C2" s="63"/>
      <c r="D2" s="63" t="str">
        <f>"学期："&amp;概述!C2</f>
        <v>学期：1</v>
      </c>
      <c r="E2" s="63"/>
      <c r="F2" s="5"/>
      <c r="G2" s="5"/>
      <c r="H2" s="5"/>
      <c r="I2" s="5"/>
      <c r="J2" s="6"/>
      <c r="K2" s="6"/>
      <c r="L2" s="63" t="s">
        <v>49</v>
      </c>
      <c r="M2" s="63"/>
      <c r="N2" s="63"/>
      <c r="O2" s="63"/>
      <c r="P2" s="63"/>
      <c r="Q2" s="63"/>
      <c r="R2" s="63"/>
      <c r="S2" s="63"/>
    </row>
    <row r="3" spans="1:19" ht="14.5" customHeight="1">
      <c r="A3" s="63" t="str">
        <f>"课程/环节："&amp;概述!A5</f>
        <v>课程/环节：Linux操作系统</v>
      </c>
      <c r="B3" s="63"/>
      <c r="C3" s="63"/>
      <c r="D3" s="63"/>
      <c r="E3" s="63"/>
      <c r="F3" s="63" t="str">
        <f>"学分："&amp;概述!E5</f>
        <v>学分：2</v>
      </c>
      <c r="G3" s="63"/>
      <c r="H3" s="63" t="str">
        <f>"总学时/周数："&amp;概述!D5</f>
        <v>总学时/周数：32</v>
      </c>
      <c r="I3" s="63"/>
      <c r="J3" s="63"/>
      <c r="K3" s="63"/>
      <c r="L3" s="63" t="str">
        <f>"课程类别："&amp;概述!C5</f>
        <v>课程类别：学科基础</v>
      </c>
      <c r="M3" s="63"/>
      <c r="N3" s="63"/>
      <c r="O3" s="63"/>
      <c r="P3" s="63"/>
      <c r="Q3" s="63" t="str">
        <f>"考核方式:"&amp;概述!G5</f>
        <v>考核方式:闭卷考试</v>
      </c>
      <c r="R3" s="63"/>
      <c r="S3" s="63"/>
    </row>
    <row r="4" spans="1:19" ht="14.5" customHeight="1">
      <c r="A4" s="60" t="str">
        <f>"行政班级："&amp;概述!F2</f>
        <v>行政班级：物联网21-2</v>
      </c>
      <c r="B4" s="60"/>
      <c r="C4" s="60"/>
      <c r="D4" s="6"/>
      <c r="E4" s="6"/>
      <c r="F4" s="60" t="str">
        <f>"人数："&amp;概述!G2</f>
        <v>人数：40</v>
      </c>
      <c r="G4" s="60"/>
      <c r="H4" s="5"/>
      <c r="I4" s="6"/>
      <c r="J4" s="6"/>
      <c r="K4" s="6"/>
      <c r="L4" s="60" t="str">
        <f>"任课/指导教师："&amp;概述!B8</f>
        <v>任课/指导教师：刘扬、方叶</v>
      </c>
      <c r="M4" s="60"/>
      <c r="N4" s="60"/>
      <c r="O4" s="60"/>
      <c r="P4" s="60"/>
      <c r="Q4" s="60"/>
      <c r="R4" s="60"/>
      <c r="S4" s="60"/>
    </row>
    <row r="5" spans="1:19" ht="20.149999999999999" customHeight="1">
      <c r="A5" s="7" t="s">
        <v>38</v>
      </c>
      <c r="B5" s="8" t="s">
        <v>47</v>
      </c>
      <c r="C5" s="61" t="s">
        <v>50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8" t="s">
        <v>51</v>
      </c>
    </row>
    <row r="6" spans="1:19">
      <c r="A6" s="43" t="s">
        <v>145</v>
      </c>
      <c r="B6" s="44" t="s">
        <v>146</v>
      </c>
      <c r="C6" s="9">
        <f>VLOOKUP(B6,Sheet2!A:N,6,FALSE)</f>
        <v>80</v>
      </c>
      <c r="D6" s="9">
        <f>VLOOKUP(B6,Sheet2!A:N,10,FALSE)</f>
        <v>58.5</v>
      </c>
      <c r="E6" s="9">
        <f>VLOOKUP(B6,Sheet2!A:N,14,FALSE)</f>
        <v>77</v>
      </c>
      <c r="F6" s="9">
        <v>60</v>
      </c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1">
        <f>ROUND(AVERAGE(C6:G6),0)</f>
        <v>69</v>
      </c>
    </row>
    <row r="7" spans="1:19">
      <c r="A7" s="43" t="s">
        <v>147</v>
      </c>
      <c r="B7" s="44" t="s">
        <v>148</v>
      </c>
      <c r="C7" s="9">
        <f>VLOOKUP(B7,Sheet2!A:N,6,FALSE)</f>
        <v>80</v>
      </c>
      <c r="D7" s="9">
        <f>VLOOKUP(B7,Sheet2!A:N,10,FALSE)</f>
        <v>87.5</v>
      </c>
      <c r="E7" s="9">
        <f>VLOOKUP(B7,Sheet2!A:N,14,FALSE)</f>
        <v>85</v>
      </c>
      <c r="F7" s="12">
        <v>90</v>
      </c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1">
        <f t="shared" ref="S7:S45" si="0">ROUND(AVERAGE(C7:G7),0)</f>
        <v>86</v>
      </c>
    </row>
    <row r="8" spans="1:19">
      <c r="A8" s="43" t="s">
        <v>149</v>
      </c>
      <c r="B8" s="44" t="s">
        <v>150</v>
      </c>
      <c r="C8" s="9">
        <f>VLOOKUP(B8,Sheet2!A:N,6,FALSE)</f>
        <v>86.5</v>
      </c>
      <c r="D8" s="9">
        <f>VLOOKUP(B8,Sheet2!A:N,10,FALSE)</f>
        <v>81</v>
      </c>
      <c r="E8" s="9">
        <f>VLOOKUP(B8,Sheet2!A:N,14,FALSE)</f>
        <v>91</v>
      </c>
      <c r="F8" s="9">
        <v>60</v>
      </c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1">
        <f t="shared" si="0"/>
        <v>80</v>
      </c>
    </row>
    <row r="9" spans="1:19">
      <c r="A9" s="43" t="s">
        <v>151</v>
      </c>
      <c r="B9" s="44" t="s">
        <v>152</v>
      </c>
      <c r="C9" s="9">
        <f>VLOOKUP(B9,Sheet2!A:N,6,FALSE)</f>
        <v>78.5</v>
      </c>
      <c r="D9" s="9">
        <f>VLOOKUP(B9,Sheet2!A:N,10,FALSE)</f>
        <v>92</v>
      </c>
      <c r="E9" s="9">
        <f>VLOOKUP(B9,Sheet2!A:N,14,FALSE)</f>
        <v>76</v>
      </c>
      <c r="F9" s="9">
        <v>0</v>
      </c>
      <c r="G9" s="9"/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1">
        <f t="shared" si="0"/>
        <v>62</v>
      </c>
    </row>
    <row r="10" spans="1:19">
      <c r="A10" s="43" t="s">
        <v>153</v>
      </c>
      <c r="B10" s="44" t="s">
        <v>154</v>
      </c>
      <c r="C10" s="9">
        <f>VLOOKUP(B10,Sheet2!A:N,6,FALSE)</f>
        <v>93</v>
      </c>
      <c r="D10" s="9">
        <f>VLOOKUP(B10,Sheet2!A:N,10,FALSE)</f>
        <v>100</v>
      </c>
      <c r="E10" s="9">
        <f>VLOOKUP(B10,Sheet2!A:N,14,FALSE)</f>
        <v>91</v>
      </c>
      <c r="F10" s="9">
        <v>60</v>
      </c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>
        <f t="shared" si="0"/>
        <v>86</v>
      </c>
    </row>
    <row r="11" spans="1:19">
      <c r="A11" s="43" t="s">
        <v>155</v>
      </c>
      <c r="B11" s="44" t="s">
        <v>156</v>
      </c>
      <c r="C11" s="9">
        <f>VLOOKUP(B11,Sheet2!A:N,6,FALSE)</f>
        <v>72</v>
      </c>
      <c r="D11" s="9">
        <f>VLOOKUP(B11,Sheet2!A:N,10,FALSE)</f>
        <v>91</v>
      </c>
      <c r="E11" s="9">
        <f>VLOOKUP(B11,Sheet2!A:N,14,FALSE)</f>
        <v>100</v>
      </c>
      <c r="F11" s="12">
        <v>60</v>
      </c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>
        <f t="shared" si="0"/>
        <v>81</v>
      </c>
    </row>
    <row r="12" spans="1:19">
      <c r="A12" s="43" t="s">
        <v>157</v>
      </c>
      <c r="B12" s="44" t="s">
        <v>158</v>
      </c>
      <c r="C12" s="9">
        <f>VLOOKUP(B12,Sheet2!A:N,6,FALSE)</f>
        <v>82</v>
      </c>
      <c r="D12" s="9">
        <f>VLOOKUP(B12,Sheet2!A:N,10,FALSE)</f>
        <v>57</v>
      </c>
      <c r="E12" s="9">
        <f>VLOOKUP(B12,Sheet2!A:N,14,FALSE)</f>
        <v>81</v>
      </c>
      <c r="F12" s="12">
        <v>90</v>
      </c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>
        <f t="shared" si="0"/>
        <v>78</v>
      </c>
    </row>
    <row r="13" spans="1:19">
      <c r="A13" s="43" t="s">
        <v>159</v>
      </c>
      <c r="B13" s="44" t="s">
        <v>160</v>
      </c>
      <c r="C13" s="9">
        <f>VLOOKUP(B13,Sheet2!A:N,6,FALSE)</f>
        <v>89.5</v>
      </c>
      <c r="D13" s="9">
        <f>VLOOKUP(B13,Sheet2!A:N,10,FALSE)</f>
        <v>99</v>
      </c>
      <c r="E13" s="9">
        <f>VLOOKUP(B13,Sheet2!A:N,14,FALSE)</f>
        <v>100</v>
      </c>
      <c r="F13" s="9">
        <v>90</v>
      </c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>
        <f t="shared" si="0"/>
        <v>95</v>
      </c>
    </row>
    <row r="14" spans="1:19">
      <c r="A14" s="43" t="s">
        <v>161</v>
      </c>
      <c r="B14" s="44" t="s">
        <v>162</v>
      </c>
      <c r="C14" s="9">
        <f>VLOOKUP(B14,Sheet2!A:N,6,FALSE)</f>
        <v>89.5</v>
      </c>
      <c r="D14" s="9">
        <f>VLOOKUP(B14,Sheet2!A:N,10,FALSE)</f>
        <v>83</v>
      </c>
      <c r="E14" s="9">
        <f>VLOOKUP(B14,Sheet2!A:N,14,FALSE)</f>
        <v>87</v>
      </c>
      <c r="F14" s="9">
        <v>0</v>
      </c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>
        <f t="shared" si="0"/>
        <v>65</v>
      </c>
    </row>
    <row r="15" spans="1:19">
      <c r="A15" s="43" t="s">
        <v>163</v>
      </c>
      <c r="B15" s="44" t="s">
        <v>164</v>
      </c>
      <c r="C15" s="9">
        <f>VLOOKUP(B15,Sheet2!A:N,6,FALSE)</f>
        <v>80</v>
      </c>
      <c r="D15" s="9">
        <f>VLOOKUP(B15,Sheet2!A:N,10,FALSE)</f>
        <v>99.5</v>
      </c>
      <c r="E15" s="9">
        <f>VLOOKUP(B15,Sheet2!A:N,14,FALSE)</f>
        <v>84</v>
      </c>
      <c r="F15" s="9">
        <v>90</v>
      </c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>
        <f t="shared" si="0"/>
        <v>88</v>
      </c>
    </row>
    <row r="16" spans="1:19">
      <c r="A16" s="43" t="s">
        <v>165</v>
      </c>
      <c r="B16" s="44" t="s">
        <v>166</v>
      </c>
      <c r="C16" s="9">
        <f>VLOOKUP(B16,Sheet2!A:N,6,FALSE)</f>
        <v>78</v>
      </c>
      <c r="D16" s="9">
        <f>VLOOKUP(B16,Sheet2!A:N,10,FALSE)</f>
        <v>89</v>
      </c>
      <c r="E16" s="9">
        <f>VLOOKUP(B16,Sheet2!A:N,14,FALSE)</f>
        <v>69</v>
      </c>
      <c r="F16" s="9">
        <v>90</v>
      </c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>
        <f t="shared" si="0"/>
        <v>82</v>
      </c>
    </row>
    <row r="17" spans="1:19">
      <c r="A17" s="43" t="s">
        <v>167</v>
      </c>
      <c r="B17" s="44" t="s">
        <v>168</v>
      </c>
      <c r="C17" s="9">
        <f>VLOOKUP(B17,Sheet2!A:N,6,FALSE)</f>
        <v>76.5</v>
      </c>
      <c r="D17" s="9">
        <f>VLOOKUP(B17,Sheet2!A:N,10,FALSE)</f>
        <v>96</v>
      </c>
      <c r="E17" s="9">
        <f>VLOOKUP(B17,Sheet2!A:N,14,FALSE)</f>
        <v>69</v>
      </c>
      <c r="F17" s="9">
        <v>90</v>
      </c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>
        <f t="shared" si="0"/>
        <v>83</v>
      </c>
    </row>
    <row r="18" spans="1:19">
      <c r="A18" s="43" t="s">
        <v>169</v>
      </c>
      <c r="B18" s="44" t="s">
        <v>170</v>
      </c>
      <c r="C18" s="9">
        <f>VLOOKUP(B18,Sheet2!A:N,6,FALSE)</f>
        <v>80</v>
      </c>
      <c r="D18" s="9">
        <f>VLOOKUP(B18,Sheet2!A:N,10,FALSE)</f>
        <v>76.5</v>
      </c>
      <c r="E18" s="9">
        <f>VLOOKUP(B18,Sheet2!A:N,14,FALSE)</f>
        <v>96</v>
      </c>
      <c r="F18" s="9">
        <v>60</v>
      </c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>
        <f t="shared" si="0"/>
        <v>78</v>
      </c>
    </row>
    <row r="19" spans="1:19">
      <c r="A19" s="43" t="s">
        <v>171</v>
      </c>
      <c r="B19" s="44" t="s">
        <v>172</v>
      </c>
      <c r="C19" s="9">
        <f>VLOOKUP(B19,Sheet2!A:N,6,FALSE)</f>
        <v>77</v>
      </c>
      <c r="D19" s="9">
        <f>VLOOKUP(B19,Sheet2!A:N,10,FALSE)</f>
        <v>67.5</v>
      </c>
      <c r="E19" s="9">
        <f>VLOOKUP(B19,Sheet2!A:N,14,FALSE)</f>
        <v>96</v>
      </c>
      <c r="F19" s="9">
        <v>60</v>
      </c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>
        <f t="shared" si="0"/>
        <v>75</v>
      </c>
    </row>
    <row r="20" spans="1:19">
      <c r="A20" s="43" t="s">
        <v>173</v>
      </c>
      <c r="B20" s="44" t="s">
        <v>174</v>
      </c>
      <c r="C20" s="9">
        <f>VLOOKUP(B20,Sheet2!A:N,6,FALSE)</f>
        <v>80.5</v>
      </c>
      <c r="D20" s="9">
        <f>VLOOKUP(B20,Sheet2!A:N,10,FALSE)</f>
        <v>57.5</v>
      </c>
      <c r="E20" s="9">
        <f>VLOOKUP(B20,Sheet2!A:N,14,FALSE)</f>
        <v>82</v>
      </c>
      <c r="F20" s="9">
        <v>60</v>
      </c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>
        <f t="shared" si="0"/>
        <v>70</v>
      </c>
    </row>
    <row r="21" spans="1:19">
      <c r="A21" s="43" t="s">
        <v>175</v>
      </c>
      <c r="B21" s="44" t="s">
        <v>176</v>
      </c>
      <c r="C21" s="9">
        <f>VLOOKUP(B21,Sheet2!A:N,6,FALSE)</f>
        <v>80</v>
      </c>
      <c r="D21" s="9">
        <f>VLOOKUP(B21,Sheet2!A:N,10,FALSE)</f>
        <v>85.5</v>
      </c>
      <c r="E21" s="9">
        <f>VLOOKUP(B21,Sheet2!A:N,14,FALSE)</f>
        <v>69</v>
      </c>
      <c r="F21" s="12">
        <v>90</v>
      </c>
      <c r="G21" s="9"/>
      <c r="H21" s="9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>
        <f t="shared" si="0"/>
        <v>81</v>
      </c>
    </row>
    <row r="22" spans="1:19">
      <c r="A22" s="43" t="s">
        <v>177</v>
      </c>
      <c r="B22" s="44" t="s">
        <v>178</v>
      </c>
      <c r="C22" s="9">
        <f>VLOOKUP(B22,Sheet2!A:N,6,FALSE)</f>
        <v>77</v>
      </c>
      <c r="D22" s="9">
        <f>VLOOKUP(B22,Sheet2!A:N,10,FALSE)</f>
        <v>61.5</v>
      </c>
      <c r="E22" s="9">
        <f>VLOOKUP(B22,Sheet2!A:N,14,FALSE)</f>
        <v>57</v>
      </c>
      <c r="F22" s="9">
        <v>60</v>
      </c>
      <c r="G22" s="9"/>
      <c r="H22" s="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>
        <f t="shared" si="0"/>
        <v>64</v>
      </c>
    </row>
    <row r="23" spans="1:19">
      <c r="A23" s="43" t="s">
        <v>179</v>
      </c>
      <c r="B23" s="44" t="s">
        <v>180</v>
      </c>
      <c r="C23" s="9">
        <f>VLOOKUP(B23,Sheet2!A:N,6,FALSE)</f>
        <v>89.5</v>
      </c>
      <c r="D23" s="9">
        <f>VLOOKUP(B23,Sheet2!A:N,10,FALSE)</f>
        <v>85</v>
      </c>
      <c r="E23" s="9">
        <f>VLOOKUP(B23,Sheet2!A:N,14,FALSE)</f>
        <v>91</v>
      </c>
      <c r="F23" s="12">
        <v>60</v>
      </c>
      <c r="G23" s="9"/>
      <c r="H23" s="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>
        <f t="shared" si="0"/>
        <v>81</v>
      </c>
    </row>
    <row r="24" spans="1:19">
      <c r="A24" s="43" t="s">
        <v>181</v>
      </c>
      <c r="B24" s="44" t="s">
        <v>182</v>
      </c>
      <c r="C24" s="9">
        <f>VLOOKUP(B24,Sheet2!A:N,6,FALSE)</f>
        <v>89.5</v>
      </c>
      <c r="D24" s="9">
        <f>VLOOKUP(B24,Sheet2!A:N,10,FALSE)</f>
        <v>87</v>
      </c>
      <c r="E24" s="9">
        <f>VLOOKUP(B24,Sheet2!A:N,14,FALSE)</f>
        <v>91</v>
      </c>
      <c r="F24" s="9">
        <v>75</v>
      </c>
      <c r="G24" s="9"/>
      <c r="H24" s="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>
        <f t="shared" si="0"/>
        <v>86</v>
      </c>
    </row>
    <row r="25" spans="1:19">
      <c r="A25" s="43" t="s">
        <v>183</v>
      </c>
      <c r="B25" s="44" t="s">
        <v>184</v>
      </c>
      <c r="C25" s="9">
        <f>VLOOKUP(B25,Sheet2!A:N,6,FALSE)</f>
        <v>85</v>
      </c>
      <c r="D25" s="9">
        <f>VLOOKUP(B25,Sheet2!A:N,10,FALSE)</f>
        <v>79</v>
      </c>
      <c r="E25" s="9">
        <f>VLOOKUP(B25,Sheet2!A:N,14,FALSE)</f>
        <v>88</v>
      </c>
      <c r="F25" s="9">
        <v>75</v>
      </c>
      <c r="G25" s="9"/>
      <c r="H25" s="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>
        <f t="shared" si="0"/>
        <v>82</v>
      </c>
    </row>
    <row r="26" spans="1:19">
      <c r="A26" s="43" t="s">
        <v>185</v>
      </c>
      <c r="B26" s="44" t="s">
        <v>186</v>
      </c>
      <c r="C26" s="9">
        <f>VLOOKUP(B26,Sheet2!A:N,6,FALSE)</f>
        <v>90</v>
      </c>
      <c r="D26" s="9">
        <f>VLOOKUP(B26,Sheet2!A:N,10,FALSE)</f>
        <v>97</v>
      </c>
      <c r="E26" s="9">
        <f>VLOOKUP(B26,Sheet2!A:N,14,FALSE)</f>
        <v>91</v>
      </c>
      <c r="F26" s="9">
        <v>75</v>
      </c>
      <c r="G26" s="9"/>
      <c r="H26" s="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>
        <f t="shared" si="0"/>
        <v>88</v>
      </c>
    </row>
    <row r="27" spans="1:19">
      <c r="A27" s="43" t="s">
        <v>187</v>
      </c>
      <c r="B27" s="44" t="s">
        <v>188</v>
      </c>
      <c r="C27" s="9">
        <f>VLOOKUP(B27,Sheet2!A:N,6,FALSE)</f>
        <v>86.5</v>
      </c>
      <c r="D27" s="9">
        <f>VLOOKUP(B27,Sheet2!A:N,10,FALSE)</f>
        <v>88</v>
      </c>
      <c r="E27" s="9">
        <f>VLOOKUP(B27,Sheet2!A:N,14,FALSE)</f>
        <v>82</v>
      </c>
      <c r="F27" s="12">
        <v>75</v>
      </c>
      <c r="G27" s="9"/>
      <c r="H27" s="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>
        <f t="shared" si="0"/>
        <v>83</v>
      </c>
    </row>
    <row r="28" spans="1:19">
      <c r="A28" s="43" t="s">
        <v>189</v>
      </c>
      <c r="B28" s="44" t="s">
        <v>190</v>
      </c>
      <c r="C28" s="9">
        <f>VLOOKUP(B28,Sheet2!A:N,6,FALSE)</f>
        <v>89.5</v>
      </c>
      <c r="D28" s="9">
        <f>VLOOKUP(B28,Sheet2!A:N,10,FALSE)</f>
        <v>81</v>
      </c>
      <c r="E28" s="9">
        <f>VLOOKUP(B28,Sheet2!A:N,14,FALSE)</f>
        <v>100</v>
      </c>
      <c r="F28" s="9">
        <v>90</v>
      </c>
      <c r="G28" s="9"/>
      <c r="H28" s="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>
        <f t="shared" si="0"/>
        <v>90</v>
      </c>
    </row>
    <row r="29" spans="1:19">
      <c r="A29" s="43" t="s">
        <v>191</v>
      </c>
      <c r="B29" s="44" t="s">
        <v>192</v>
      </c>
      <c r="C29" s="9">
        <f>VLOOKUP(B29,Sheet2!A:N,6,FALSE)</f>
        <v>90</v>
      </c>
      <c r="D29" s="9">
        <f>VLOOKUP(B29,Sheet2!A:N,10,FALSE)</f>
        <v>92</v>
      </c>
      <c r="E29" s="9">
        <f>VLOOKUP(B29,Sheet2!A:N,14,FALSE)</f>
        <v>96</v>
      </c>
      <c r="F29" s="9">
        <v>90</v>
      </c>
      <c r="G29" s="9"/>
      <c r="H29" s="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>
        <f t="shared" si="0"/>
        <v>92</v>
      </c>
    </row>
    <row r="30" spans="1:19">
      <c r="A30" s="43" t="s">
        <v>193</v>
      </c>
      <c r="B30" s="44" t="s">
        <v>194</v>
      </c>
      <c r="C30" s="9">
        <f>VLOOKUP(B30,Sheet2!A:N,6,FALSE)</f>
        <v>85.5</v>
      </c>
      <c r="D30" s="9">
        <f>VLOOKUP(B30,Sheet2!A:N,10,FALSE)</f>
        <v>64</v>
      </c>
      <c r="E30" s="9">
        <f>VLOOKUP(B30,Sheet2!A:N,14,FALSE)</f>
        <v>91</v>
      </c>
      <c r="F30" s="9">
        <v>60</v>
      </c>
      <c r="G30" s="9"/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>
        <f t="shared" si="0"/>
        <v>75</v>
      </c>
    </row>
    <row r="31" spans="1:19">
      <c r="A31" s="43" t="s">
        <v>195</v>
      </c>
      <c r="B31" s="44" t="s">
        <v>196</v>
      </c>
      <c r="C31" s="9">
        <f>VLOOKUP(B31,Sheet2!A:N,6,FALSE)</f>
        <v>86.5</v>
      </c>
      <c r="D31" s="9">
        <f>VLOOKUP(B31,Sheet2!A:N,10,FALSE)</f>
        <v>81</v>
      </c>
      <c r="E31" s="9">
        <f>VLOOKUP(B31,Sheet2!A:N,14,FALSE)</f>
        <v>97</v>
      </c>
      <c r="F31" s="9">
        <v>75</v>
      </c>
      <c r="G31" s="9"/>
      <c r="H31" s="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>
        <f t="shared" si="0"/>
        <v>85</v>
      </c>
    </row>
    <row r="32" spans="1:19">
      <c r="A32" s="43" t="s">
        <v>197</v>
      </c>
      <c r="B32" s="44" t="s">
        <v>198</v>
      </c>
      <c r="C32" s="9">
        <f>VLOOKUP(B32,Sheet2!A:N,6,FALSE)</f>
        <v>90</v>
      </c>
      <c r="D32" s="9">
        <f>VLOOKUP(B32,Sheet2!A:N,10,FALSE)</f>
        <v>0</v>
      </c>
      <c r="E32" s="9">
        <f>VLOOKUP(B32,Sheet2!A:N,14,FALSE)</f>
        <v>69</v>
      </c>
      <c r="F32" s="9">
        <v>60</v>
      </c>
      <c r="G32" s="9"/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>
        <f t="shared" si="0"/>
        <v>55</v>
      </c>
    </row>
    <row r="33" spans="1:19">
      <c r="A33" s="43" t="s">
        <v>199</v>
      </c>
      <c r="B33" s="44" t="s">
        <v>200</v>
      </c>
      <c r="C33" s="9">
        <f>VLOOKUP(B33,Sheet2!A:N,6,FALSE)</f>
        <v>84</v>
      </c>
      <c r="D33" s="9">
        <f>VLOOKUP(B33,Sheet2!A:N,10,FALSE)</f>
        <v>85</v>
      </c>
      <c r="E33" s="9">
        <f>VLOOKUP(B33,Sheet2!A:N,14,FALSE)</f>
        <v>81</v>
      </c>
      <c r="F33" s="9">
        <v>60</v>
      </c>
      <c r="G33" s="9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>
        <f t="shared" si="0"/>
        <v>78</v>
      </c>
    </row>
    <row r="34" spans="1:19">
      <c r="A34" s="43" t="s">
        <v>201</v>
      </c>
      <c r="B34" s="44" t="s">
        <v>202</v>
      </c>
      <c r="C34" s="9">
        <f>VLOOKUP(B34,Sheet2!A:N,6,FALSE)</f>
        <v>91.5</v>
      </c>
      <c r="D34" s="9">
        <f>VLOOKUP(B34,Sheet2!A:N,10,FALSE)</f>
        <v>81</v>
      </c>
      <c r="E34" s="9">
        <f>VLOOKUP(B34,Sheet2!A:N,14,FALSE)</f>
        <v>86</v>
      </c>
      <c r="F34" s="9">
        <v>0</v>
      </c>
      <c r="G34" s="9"/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1">
        <f t="shared" si="0"/>
        <v>65</v>
      </c>
    </row>
    <row r="35" spans="1:19">
      <c r="A35" s="43" t="s">
        <v>203</v>
      </c>
      <c r="B35" s="44" t="s">
        <v>204</v>
      </c>
      <c r="C35" s="9">
        <f>VLOOKUP(B35,Sheet2!A:N,6,FALSE)</f>
        <v>78.5</v>
      </c>
      <c r="D35" s="9">
        <f>VLOOKUP(B35,Sheet2!A:N,10,FALSE)</f>
        <v>70</v>
      </c>
      <c r="E35" s="9">
        <f>VLOOKUP(B35,Sheet2!A:N,14,FALSE)</f>
        <v>57</v>
      </c>
      <c r="F35" s="9">
        <v>75</v>
      </c>
      <c r="G35" s="9"/>
      <c r="H35" s="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1">
        <f t="shared" si="0"/>
        <v>70</v>
      </c>
    </row>
    <row r="36" spans="1:19">
      <c r="A36" s="43" t="s">
        <v>205</v>
      </c>
      <c r="B36" s="44" t="s">
        <v>206</v>
      </c>
      <c r="C36" s="9">
        <f>VLOOKUP(B36,Sheet2!A:N,6,FALSE)</f>
        <v>85</v>
      </c>
      <c r="D36" s="9">
        <f>VLOOKUP(B36,Sheet2!A:N,10,FALSE)</f>
        <v>70</v>
      </c>
      <c r="E36" s="9">
        <f>VLOOKUP(B36,Sheet2!A:N,14,FALSE)</f>
        <v>83</v>
      </c>
      <c r="F36" s="9">
        <v>70</v>
      </c>
      <c r="G36" s="9"/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1">
        <f t="shared" si="0"/>
        <v>77</v>
      </c>
    </row>
    <row r="37" spans="1:19">
      <c r="A37" s="43" t="s">
        <v>207</v>
      </c>
      <c r="B37" s="44" t="s">
        <v>208</v>
      </c>
      <c r="C37" s="9">
        <f>VLOOKUP(B37,Sheet2!A:N,6,FALSE)</f>
        <v>81.5</v>
      </c>
      <c r="D37" s="9">
        <f>VLOOKUP(B37,Sheet2!A:N,10,FALSE)</f>
        <v>57.5</v>
      </c>
      <c r="E37" s="9">
        <f>VLOOKUP(B37,Sheet2!A:N,14,FALSE)</f>
        <v>82</v>
      </c>
      <c r="F37" s="9">
        <v>80</v>
      </c>
      <c r="G37" s="9"/>
      <c r="H37" s="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1">
        <f t="shared" si="0"/>
        <v>75</v>
      </c>
    </row>
    <row r="38" spans="1:19">
      <c r="A38" s="43" t="s">
        <v>209</v>
      </c>
      <c r="B38" s="44" t="s">
        <v>210</v>
      </c>
      <c r="C38" s="9">
        <f>VLOOKUP(B38,Sheet2!A:N,6,FALSE)</f>
        <v>89.5</v>
      </c>
      <c r="D38" s="9">
        <f>VLOOKUP(B38,Sheet2!A:N,10,FALSE)</f>
        <v>96</v>
      </c>
      <c r="E38" s="9">
        <f>VLOOKUP(B38,Sheet2!A:N,14,FALSE)</f>
        <v>91</v>
      </c>
      <c r="F38" s="9">
        <v>60</v>
      </c>
      <c r="G38" s="9"/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1">
        <f t="shared" si="0"/>
        <v>84</v>
      </c>
    </row>
    <row r="39" spans="1:19">
      <c r="A39" s="43" t="s">
        <v>211</v>
      </c>
      <c r="B39" s="44" t="s">
        <v>212</v>
      </c>
      <c r="C39" s="9">
        <f>VLOOKUP(B39,Sheet2!A:N,6,FALSE)</f>
        <v>80</v>
      </c>
      <c r="D39" s="9">
        <f>VLOOKUP(B39,Sheet2!A:N,10,FALSE)</f>
        <v>64.5</v>
      </c>
      <c r="E39" s="9">
        <f>VLOOKUP(B39,Sheet2!A:N,14,FALSE)</f>
        <v>69</v>
      </c>
      <c r="F39" s="9">
        <v>75</v>
      </c>
      <c r="G39" s="9"/>
      <c r="H39" s="9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1">
        <f t="shared" si="0"/>
        <v>72</v>
      </c>
    </row>
    <row r="40" spans="1:19">
      <c r="A40" s="43" t="s">
        <v>213</v>
      </c>
      <c r="B40" s="44" t="s">
        <v>214</v>
      </c>
      <c r="C40" s="9">
        <f>VLOOKUP(B40,Sheet2!A:N,6,FALSE)</f>
        <v>81</v>
      </c>
      <c r="D40" s="9">
        <f>VLOOKUP(B40,Sheet2!A:N,10,FALSE)</f>
        <v>54.5</v>
      </c>
      <c r="E40" s="9">
        <f>VLOOKUP(B40,Sheet2!A:N,14,FALSE)</f>
        <v>81</v>
      </c>
      <c r="F40" s="12">
        <v>60</v>
      </c>
      <c r="G40" s="9"/>
      <c r="H40" s="9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1">
        <f t="shared" si="0"/>
        <v>69</v>
      </c>
    </row>
    <row r="41" spans="1:19">
      <c r="A41" s="43" t="s">
        <v>215</v>
      </c>
      <c r="B41" s="44" t="s">
        <v>216</v>
      </c>
      <c r="C41" s="9">
        <f>VLOOKUP(B41,Sheet2!A:N,6,FALSE)</f>
        <v>89.5</v>
      </c>
      <c r="D41" s="9">
        <f>VLOOKUP(B41,Sheet2!A:N,10,FALSE)</f>
        <v>100</v>
      </c>
      <c r="E41" s="9">
        <f>VLOOKUP(B41,Sheet2!A:N,14,FALSE)</f>
        <v>96</v>
      </c>
      <c r="F41" s="9">
        <v>60</v>
      </c>
      <c r="G41" s="9"/>
      <c r="H41" s="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1">
        <f t="shared" si="0"/>
        <v>86</v>
      </c>
    </row>
    <row r="42" spans="1:19">
      <c r="A42" s="43" t="s">
        <v>217</v>
      </c>
      <c r="B42" s="44" t="s">
        <v>218</v>
      </c>
      <c r="C42" s="9">
        <f>VLOOKUP(B42,Sheet2!A:N,6,FALSE)</f>
        <v>80</v>
      </c>
      <c r="D42" s="9">
        <f>VLOOKUP(B42,Sheet2!A:N,10,FALSE)</f>
        <v>93</v>
      </c>
      <c r="E42" s="9">
        <f>VLOOKUP(B42,Sheet2!A:N,14,FALSE)</f>
        <v>96</v>
      </c>
      <c r="F42" s="9">
        <v>60</v>
      </c>
      <c r="G42" s="9"/>
      <c r="H42" s="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1">
        <f t="shared" si="0"/>
        <v>82</v>
      </c>
    </row>
    <row r="43" spans="1:19">
      <c r="A43" s="43" t="s">
        <v>219</v>
      </c>
      <c r="B43" s="44" t="s">
        <v>220</v>
      </c>
      <c r="C43" s="9">
        <f>VLOOKUP(B43,Sheet2!A:N,6,FALSE)</f>
        <v>87</v>
      </c>
      <c r="D43" s="9">
        <f>VLOOKUP(B43,Sheet2!A:N,10,FALSE)</f>
        <v>100</v>
      </c>
      <c r="E43" s="9">
        <f>VLOOKUP(B43,Sheet2!A:N,14,FALSE)</f>
        <v>91</v>
      </c>
      <c r="F43" s="9">
        <v>60</v>
      </c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1">
        <f t="shared" si="0"/>
        <v>85</v>
      </c>
    </row>
    <row r="44" spans="1:19">
      <c r="A44" s="43" t="s">
        <v>221</v>
      </c>
      <c r="B44" s="44" t="s">
        <v>222</v>
      </c>
      <c r="C44" s="9">
        <f>VLOOKUP(B44,Sheet2!A:N,6,FALSE)</f>
        <v>87</v>
      </c>
      <c r="D44" s="9">
        <f>VLOOKUP(B44,Sheet2!A:N,10,FALSE)</f>
        <v>96.5</v>
      </c>
      <c r="E44" s="9">
        <f>VLOOKUP(B44,Sheet2!A:N,14,FALSE)</f>
        <v>100</v>
      </c>
      <c r="F44" s="9">
        <v>0</v>
      </c>
      <c r="G44" s="9"/>
      <c r="H44" s="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1">
        <f t="shared" si="0"/>
        <v>71</v>
      </c>
    </row>
    <row r="45" spans="1:19">
      <c r="A45" s="43" t="s">
        <v>223</v>
      </c>
      <c r="B45" s="44" t="s">
        <v>224</v>
      </c>
      <c r="C45" s="9">
        <f>VLOOKUP(B45,Sheet2!A:N,6,FALSE)</f>
        <v>80</v>
      </c>
      <c r="D45" s="9">
        <f>VLOOKUP(B45,Sheet2!A:N,10,FALSE)</f>
        <v>99.5</v>
      </c>
      <c r="E45" s="9">
        <f>VLOOKUP(B45,Sheet2!A:N,14,FALSE)</f>
        <v>84</v>
      </c>
      <c r="F45" s="9">
        <v>50</v>
      </c>
      <c r="G45" s="9"/>
      <c r="H45" s="9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1">
        <f t="shared" si="0"/>
        <v>78</v>
      </c>
    </row>
  </sheetData>
  <mergeCells count="13">
    <mergeCell ref="A4:C4"/>
    <mergeCell ref="F4:G4"/>
    <mergeCell ref="L4:S4"/>
    <mergeCell ref="C5:R5"/>
    <mergeCell ref="A1:S1"/>
    <mergeCell ref="A2:C2"/>
    <mergeCell ref="D2:E2"/>
    <mergeCell ref="L2:S2"/>
    <mergeCell ref="A3:E3"/>
    <mergeCell ref="F3:G3"/>
    <mergeCell ref="H3:K3"/>
    <mergeCell ref="L3:P3"/>
    <mergeCell ref="Q3:S3"/>
  </mergeCells>
  <phoneticPr fontId="21" type="noConversion"/>
  <conditionalFormatting sqref="C6:R45">
    <cfRule type="cellIs" dxfId="8" priority="1" operator="equal">
      <formula>0</formula>
    </cfRule>
  </conditionalFormatting>
  <conditionalFormatting sqref="S6:S45">
    <cfRule type="cellIs" dxfId="7" priority="2" operator="greaterThan">
      <formula>100</formula>
    </cfRule>
    <cfRule type="cellIs" dxfId="6" priority="3" operator="lessThanOrEqual">
      <formula>60</formula>
    </cfRule>
  </conditionalFormatting>
  <pageMargins left="0.47244094488188998" right="0.47244094488188998" top="0.74803149606299202" bottom="0.74803149606299202" header="0.31496062992126" footer="0.31496062992126"/>
  <pageSetup paperSize="9" orientation="portrait" horizontalDpi="4294967295" verticalDpi="4294967295" r:id="rId1"/>
  <headerFooter>
    <oddFooter>&amp;C第 &amp;P 页，共 &amp;N 页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S45"/>
  <sheetViews>
    <sheetView topLeftCell="A10" workbookViewId="0">
      <selection activeCell="D9" sqref="D9"/>
    </sheetView>
  </sheetViews>
  <sheetFormatPr defaultColWidth="9" defaultRowHeight="14"/>
  <cols>
    <col min="1" max="1" width="14.08984375" customWidth="1"/>
    <col min="2" max="2" width="7.26953125" customWidth="1"/>
    <col min="3" max="6" width="4.08984375" customWidth="1"/>
    <col min="7" max="18" width="3.90625" customWidth="1"/>
    <col min="19" max="19" width="9.453125" bestFit="1" customWidth="1"/>
    <col min="20" max="20" width="8.90625" customWidth="1"/>
  </cols>
  <sheetData>
    <row r="1" spans="1:19" ht="20.149999999999999" customHeight="1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4.5" customHeight="1">
      <c r="A2" s="63" t="str">
        <f>"学年："&amp;概述!A2&amp;"-"&amp;概述!B2</f>
        <v>学年：2023-2024</v>
      </c>
      <c r="B2" s="63"/>
      <c r="C2" s="63"/>
      <c r="D2" s="63" t="str">
        <f>"学期："&amp;概述!C2</f>
        <v>学期：1</v>
      </c>
      <c r="E2" s="63"/>
      <c r="F2" s="5"/>
      <c r="G2" s="5"/>
      <c r="H2" s="5"/>
      <c r="I2" s="5"/>
      <c r="J2" s="6"/>
      <c r="K2" s="6"/>
      <c r="L2" s="63" t="s">
        <v>49</v>
      </c>
      <c r="M2" s="63"/>
      <c r="N2" s="63"/>
      <c r="O2" s="63"/>
      <c r="P2" s="63"/>
      <c r="Q2" s="63"/>
      <c r="R2" s="63"/>
      <c r="S2" s="63"/>
    </row>
    <row r="3" spans="1:19" ht="14.5" customHeight="1">
      <c r="A3" s="63" t="str">
        <f>"课程/环节："&amp;概述!A5</f>
        <v>课程/环节：Linux操作系统</v>
      </c>
      <c r="B3" s="63"/>
      <c r="C3" s="63"/>
      <c r="D3" s="63"/>
      <c r="E3" s="63"/>
      <c r="F3" s="63" t="str">
        <f>"学分："&amp;概述!E5</f>
        <v>学分：2</v>
      </c>
      <c r="G3" s="63"/>
      <c r="H3" s="63" t="str">
        <f>"总学时/周数："&amp;概述!D5</f>
        <v>总学时/周数：32</v>
      </c>
      <c r="I3" s="63"/>
      <c r="J3" s="63"/>
      <c r="K3" s="63"/>
      <c r="L3" s="63" t="str">
        <f>"课程类别："&amp;概述!C5</f>
        <v>课程类别：学科基础</v>
      </c>
      <c r="M3" s="63"/>
      <c r="N3" s="63"/>
      <c r="O3" s="63"/>
      <c r="P3" s="63"/>
      <c r="Q3" s="63" t="str">
        <f>"考核方式:"&amp;概述!G5</f>
        <v>考核方式:闭卷考试</v>
      </c>
      <c r="R3" s="63"/>
      <c r="S3" s="63"/>
    </row>
    <row r="4" spans="1:19" ht="14.5" customHeight="1">
      <c r="A4" s="60" t="str">
        <f>"行政班级："&amp;概述!F2</f>
        <v>行政班级：物联网21-2</v>
      </c>
      <c r="B4" s="60"/>
      <c r="C4" s="60"/>
      <c r="D4" s="6"/>
      <c r="E4" s="6"/>
      <c r="F4" s="60" t="str">
        <f>"人数："&amp;概述!G2</f>
        <v>人数：40</v>
      </c>
      <c r="G4" s="60"/>
      <c r="H4" s="5"/>
      <c r="I4" s="6"/>
      <c r="J4" s="6"/>
      <c r="K4" s="6"/>
      <c r="L4" s="60" t="str">
        <f>"任课/指导教师："&amp;概述!B8</f>
        <v>任课/指导教师：刘扬、方叶</v>
      </c>
      <c r="M4" s="60"/>
      <c r="N4" s="60"/>
      <c r="O4" s="60"/>
      <c r="P4" s="60"/>
      <c r="Q4" s="60"/>
      <c r="R4" s="60"/>
      <c r="S4" s="60"/>
    </row>
    <row r="5" spans="1:19" ht="20.149999999999999" customHeight="1">
      <c r="A5" s="7" t="s">
        <v>38</v>
      </c>
      <c r="B5" s="8" t="s">
        <v>47</v>
      </c>
      <c r="C5" s="61" t="s">
        <v>50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8" t="s">
        <v>51</v>
      </c>
    </row>
    <row r="6" spans="1:19">
      <c r="A6" s="43" t="s">
        <v>145</v>
      </c>
      <c r="B6" s="44" t="s">
        <v>146</v>
      </c>
      <c r="C6" s="9">
        <f>VLOOKUP(B6,Sheet1!A:O,6,FALSE)</f>
        <v>50</v>
      </c>
      <c r="D6" s="9">
        <f>VLOOKUP(B6,Sheet1!A:O,9,FALSE)</f>
        <v>65</v>
      </c>
      <c r="E6" s="9">
        <f>VLOOKUP(B6,Sheet1!A:O,12,FALSE)</f>
        <v>60</v>
      </c>
      <c r="F6" s="9">
        <f>VLOOKUP(B6,Sheet1!A:O,15,FALSE)</f>
        <v>65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>
        <f>ROUND(AVERAGE(C6:H6),0)</f>
        <v>60</v>
      </c>
    </row>
    <row r="7" spans="1:19">
      <c r="A7" s="43" t="s">
        <v>147</v>
      </c>
      <c r="B7" s="44" t="s">
        <v>148</v>
      </c>
      <c r="C7" s="9">
        <f>VLOOKUP(B7,Sheet1!A:O,6,FALSE)</f>
        <v>50</v>
      </c>
      <c r="D7" s="9">
        <f>VLOOKUP(B7,Sheet1!A:O,9,FALSE)</f>
        <v>75</v>
      </c>
      <c r="E7" s="9">
        <f>VLOOKUP(B7,Sheet1!A:O,12,FALSE)</f>
        <v>70</v>
      </c>
      <c r="F7" s="9">
        <f>VLOOKUP(B7,Sheet1!A:O,15,FALSE)</f>
        <v>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>
        <f t="shared" ref="S7:S45" si="0">ROUND(AVERAGE(C7:H7),0)</f>
        <v>49</v>
      </c>
    </row>
    <row r="8" spans="1:19">
      <c r="A8" s="43" t="s">
        <v>149</v>
      </c>
      <c r="B8" s="44" t="s">
        <v>150</v>
      </c>
      <c r="C8" s="9">
        <f>VLOOKUP(B8,Sheet1!A:O,6,FALSE)</f>
        <v>100</v>
      </c>
      <c r="D8" s="9">
        <f>VLOOKUP(B8,Sheet1!A:O,9,FALSE)</f>
        <v>80</v>
      </c>
      <c r="E8" s="9">
        <f>VLOOKUP(B8,Sheet1!A:O,12,FALSE)</f>
        <v>75</v>
      </c>
      <c r="F8" s="9">
        <f>VLOOKUP(B8,Sheet1!A:O,15,FALSE)</f>
        <v>70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>
        <f t="shared" si="0"/>
        <v>81</v>
      </c>
    </row>
    <row r="9" spans="1:19">
      <c r="A9" s="43" t="s">
        <v>151</v>
      </c>
      <c r="B9" s="44" t="s">
        <v>152</v>
      </c>
      <c r="C9" s="9">
        <f>VLOOKUP(B9,Sheet1!A:O,6,FALSE)</f>
        <v>80</v>
      </c>
      <c r="D9" s="9">
        <f>VLOOKUP(B9,Sheet1!A:O,9,FALSE)</f>
        <v>100</v>
      </c>
      <c r="E9" s="9">
        <f>VLOOKUP(B9,Sheet1!A:O,12,FALSE)</f>
        <v>70</v>
      </c>
      <c r="F9" s="9">
        <f>VLOOKUP(B9,Sheet1!A:O,15,FALSE)</f>
        <v>65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>
        <f t="shared" si="0"/>
        <v>79</v>
      </c>
    </row>
    <row r="10" spans="1:19">
      <c r="A10" s="43" t="s">
        <v>153</v>
      </c>
      <c r="B10" s="44" t="s">
        <v>154</v>
      </c>
      <c r="C10" s="9">
        <f>VLOOKUP(B10,Sheet1!A:O,6,FALSE)</f>
        <v>80</v>
      </c>
      <c r="D10" s="9">
        <f>VLOOKUP(B10,Sheet1!A:O,9,FALSE)</f>
        <v>65</v>
      </c>
      <c r="E10" s="9">
        <f>VLOOKUP(B10,Sheet1!A:O,12,FALSE)</f>
        <v>85</v>
      </c>
      <c r="F10" s="9">
        <f>VLOOKUP(B10,Sheet1!A:O,15,FALSE)</f>
        <v>70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>
        <f t="shared" si="0"/>
        <v>75</v>
      </c>
    </row>
    <row r="11" spans="1:19">
      <c r="A11" s="43" t="s">
        <v>155</v>
      </c>
      <c r="B11" s="44" t="s">
        <v>156</v>
      </c>
      <c r="C11" s="9">
        <f>VLOOKUP(B11,Sheet1!A:O,6,FALSE)</f>
        <v>80</v>
      </c>
      <c r="D11" s="9">
        <f>VLOOKUP(B11,Sheet1!A:O,9,FALSE)</f>
        <v>85</v>
      </c>
      <c r="E11" s="9">
        <f>VLOOKUP(B11,Sheet1!A:O,12,FALSE)</f>
        <v>65</v>
      </c>
      <c r="F11" s="9">
        <f>VLOOKUP(B11,Sheet1!A:O,15,FALSE)</f>
        <v>80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>
        <f t="shared" si="0"/>
        <v>78</v>
      </c>
    </row>
    <row r="12" spans="1:19">
      <c r="A12" s="43" t="s">
        <v>157</v>
      </c>
      <c r="B12" s="44" t="s">
        <v>158</v>
      </c>
      <c r="C12" s="9">
        <f>VLOOKUP(B12,Sheet1!A:O,6,FALSE)</f>
        <v>95</v>
      </c>
      <c r="D12" s="9">
        <f>VLOOKUP(B12,Sheet1!A:O,9,FALSE)</f>
        <v>70</v>
      </c>
      <c r="E12" s="9">
        <f>VLOOKUP(B12,Sheet1!A:O,12,FALSE)</f>
        <v>70</v>
      </c>
      <c r="F12" s="9">
        <f>VLOOKUP(B12,Sheet1!A:O,15,FALSE)</f>
        <v>75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>
        <f t="shared" si="0"/>
        <v>78</v>
      </c>
    </row>
    <row r="13" spans="1:19">
      <c r="A13" s="43" t="s">
        <v>159</v>
      </c>
      <c r="B13" s="44" t="s">
        <v>160</v>
      </c>
      <c r="C13" s="9">
        <f>VLOOKUP(B13,Sheet1!A:O,6,FALSE)</f>
        <v>80</v>
      </c>
      <c r="D13" s="9">
        <f>VLOOKUP(B13,Sheet1!A:O,9,FALSE)</f>
        <v>65</v>
      </c>
      <c r="E13" s="9">
        <f>VLOOKUP(B13,Sheet1!A:O,12,FALSE)</f>
        <v>75</v>
      </c>
      <c r="F13" s="9">
        <f>VLOOKUP(B13,Sheet1!A:O,15,FALSE)</f>
        <v>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>
        <f t="shared" si="0"/>
        <v>73</v>
      </c>
    </row>
    <row r="14" spans="1:19">
      <c r="A14" s="43" t="s">
        <v>161</v>
      </c>
      <c r="B14" s="44" t="s">
        <v>162</v>
      </c>
      <c r="C14" s="9">
        <f>VLOOKUP(B14,Sheet1!A:O,6,FALSE)</f>
        <v>40</v>
      </c>
      <c r="D14" s="9">
        <f>VLOOKUP(B14,Sheet1!A:O,9,FALSE)</f>
        <v>65</v>
      </c>
      <c r="E14" s="9">
        <f>VLOOKUP(B14,Sheet1!A:O,12,FALSE)</f>
        <v>75</v>
      </c>
      <c r="F14" s="9">
        <f>VLOOKUP(B14,Sheet1!A:O,15,FALSE)</f>
        <v>70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>
        <f t="shared" si="0"/>
        <v>63</v>
      </c>
    </row>
    <row r="15" spans="1:19">
      <c r="A15" s="43" t="s">
        <v>163</v>
      </c>
      <c r="B15" s="44" t="s">
        <v>164</v>
      </c>
      <c r="C15" s="9">
        <f>VLOOKUP(B15,Sheet1!A:O,6,FALSE)</f>
        <v>65</v>
      </c>
      <c r="D15" s="9">
        <f>VLOOKUP(B15,Sheet1!A:O,9,FALSE)</f>
        <v>75</v>
      </c>
      <c r="E15" s="9">
        <f>VLOOKUP(B15,Sheet1!A:O,12,FALSE)</f>
        <v>70</v>
      </c>
      <c r="F15" s="9">
        <f>VLOOKUP(B15,Sheet1!A:O,15,FALSE)</f>
        <v>70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>
        <f t="shared" si="0"/>
        <v>70</v>
      </c>
    </row>
    <row r="16" spans="1:19">
      <c r="A16" s="43" t="s">
        <v>165</v>
      </c>
      <c r="B16" s="44" t="s">
        <v>166</v>
      </c>
      <c r="C16" s="9">
        <f>VLOOKUP(B16,Sheet1!A:O,6,FALSE)</f>
        <v>90</v>
      </c>
      <c r="D16" s="9">
        <f>VLOOKUP(B16,Sheet1!A:O,9,FALSE)</f>
        <v>65</v>
      </c>
      <c r="E16" s="9">
        <f>VLOOKUP(B16,Sheet1!A:O,12,FALSE)</f>
        <v>70</v>
      </c>
      <c r="F16" s="9">
        <f>VLOOKUP(B16,Sheet1!A:O,15,FALSE)</f>
        <v>70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>
        <f t="shared" si="0"/>
        <v>74</v>
      </c>
    </row>
    <row r="17" spans="1:19">
      <c r="A17" s="43" t="s">
        <v>167</v>
      </c>
      <c r="B17" s="44" t="s">
        <v>168</v>
      </c>
      <c r="C17" s="9">
        <f>VLOOKUP(B17,Sheet1!A:O,6,FALSE)</f>
        <v>95</v>
      </c>
      <c r="D17" s="9">
        <f>VLOOKUP(B17,Sheet1!A:O,9,FALSE)</f>
        <v>70</v>
      </c>
      <c r="E17" s="9">
        <f>VLOOKUP(B17,Sheet1!A:O,12,FALSE)</f>
        <v>75</v>
      </c>
      <c r="F17" s="9">
        <f>VLOOKUP(B17,Sheet1!A:O,15,FALSE)</f>
        <v>75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>
        <f t="shared" si="0"/>
        <v>79</v>
      </c>
    </row>
    <row r="18" spans="1:19">
      <c r="A18" s="43" t="s">
        <v>169</v>
      </c>
      <c r="B18" s="44" t="s">
        <v>170</v>
      </c>
      <c r="C18" s="9">
        <f>VLOOKUP(B18,Sheet1!A:O,6,FALSE)</f>
        <v>80</v>
      </c>
      <c r="D18" s="9">
        <f>VLOOKUP(B18,Sheet1!A:O,9,FALSE)</f>
        <v>50</v>
      </c>
      <c r="E18" s="9">
        <f>VLOOKUP(B18,Sheet1!A:O,12,FALSE)</f>
        <v>80</v>
      </c>
      <c r="F18" s="9">
        <f>VLOOKUP(B18,Sheet1!A:O,15,FALSE)</f>
        <v>70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>
        <f t="shared" si="0"/>
        <v>70</v>
      </c>
    </row>
    <row r="19" spans="1:19">
      <c r="A19" s="43" t="s">
        <v>171</v>
      </c>
      <c r="B19" s="44" t="s">
        <v>172</v>
      </c>
      <c r="C19" s="9">
        <f>VLOOKUP(B19,Sheet1!A:O,6,FALSE)</f>
        <v>90</v>
      </c>
      <c r="D19" s="9">
        <f>VLOOKUP(B19,Sheet1!A:O,9,FALSE)</f>
        <v>40</v>
      </c>
      <c r="E19" s="9">
        <f>VLOOKUP(B19,Sheet1!A:O,12,FALSE)</f>
        <v>70</v>
      </c>
      <c r="F19" s="9">
        <f>VLOOKUP(B19,Sheet1!A:O,15,FALSE)</f>
        <v>80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>
        <f t="shared" si="0"/>
        <v>70</v>
      </c>
    </row>
    <row r="20" spans="1:19">
      <c r="A20" s="43" t="s">
        <v>173</v>
      </c>
      <c r="B20" s="44" t="s">
        <v>174</v>
      </c>
      <c r="C20" s="9">
        <f>VLOOKUP(B20,Sheet1!A:O,6,FALSE)</f>
        <v>65</v>
      </c>
      <c r="D20" s="9">
        <f>VLOOKUP(B20,Sheet1!A:O,9,FALSE)</f>
        <v>70</v>
      </c>
      <c r="E20" s="9">
        <f>VLOOKUP(B20,Sheet1!A:O,12,FALSE)</f>
        <v>65</v>
      </c>
      <c r="F20" s="9">
        <f>VLOOKUP(B20,Sheet1!A:O,15,FALSE)</f>
        <v>70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">
        <f t="shared" si="0"/>
        <v>68</v>
      </c>
    </row>
    <row r="21" spans="1:19">
      <c r="A21" s="43" t="s">
        <v>175</v>
      </c>
      <c r="B21" s="44" t="s">
        <v>176</v>
      </c>
      <c r="C21" s="9">
        <f>VLOOKUP(B21,Sheet1!A:O,6,FALSE)</f>
        <v>40</v>
      </c>
      <c r="D21" s="9">
        <f>VLOOKUP(B21,Sheet1!A:O,9,FALSE)</f>
        <v>60</v>
      </c>
      <c r="E21" s="9">
        <f>VLOOKUP(B21,Sheet1!A:O,12,FALSE)</f>
        <v>80</v>
      </c>
      <c r="F21" s="9">
        <f>VLOOKUP(B21,Sheet1!A:O,15,FALSE)</f>
        <v>75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">
        <f t="shared" si="0"/>
        <v>64</v>
      </c>
    </row>
    <row r="22" spans="1:19">
      <c r="A22" s="43" t="s">
        <v>177</v>
      </c>
      <c r="B22" s="44" t="s">
        <v>178</v>
      </c>
      <c r="C22" s="9">
        <v>0</v>
      </c>
      <c r="D22" s="9">
        <f>VLOOKUP(B22,Sheet1!A:O,9,FALSE)</f>
        <v>50</v>
      </c>
      <c r="E22" s="9">
        <f>VLOOKUP(B22,Sheet1!A:O,12,FALSE)</f>
        <v>75</v>
      </c>
      <c r="F22" s="9">
        <f>VLOOKUP(B22,Sheet1!A:O,15,FALSE)</f>
        <v>70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>
        <f t="shared" si="0"/>
        <v>49</v>
      </c>
    </row>
    <row r="23" spans="1:19">
      <c r="A23" s="43" t="s">
        <v>179</v>
      </c>
      <c r="B23" s="44" t="s">
        <v>180</v>
      </c>
      <c r="C23" s="9">
        <f>VLOOKUP(B23,Sheet1!A:O,6,FALSE)</f>
        <v>65</v>
      </c>
      <c r="D23" s="9">
        <f>VLOOKUP(B23,Sheet1!A:O,9,FALSE)</f>
        <v>70</v>
      </c>
      <c r="E23" s="9">
        <f>VLOOKUP(B23,Sheet1!A:O,12,FALSE)</f>
        <v>70</v>
      </c>
      <c r="F23" s="9">
        <f>VLOOKUP(B23,Sheet1!A:O,15,FALSE)</f>
        <v>70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>
        <f t="shared" si="0"/>
        <v>69</v>
      </c>
    </row>
    <row r="24" spans="1:19">
      <c r="A24" s="43" t="s">
        <v>181</v>
      </c>
      <c r="B24" s="44" t="s">
        <v>182</v>
      </c>
      <c r="C24" s="9">
        <f>VLOOKUP(B24,Sheet1!A:O,6,FALSE)</f>
        <v>40</v>
      </c>
      <c r="D24" s="9">
        <f>VLOOKUP(B24,Sheet1!A:O,9,FALSE)</f>
        <v>100</v>
      </c>
      <c r="E24" s="9">
        <f>VLOOKUP(B24,Sheet1!A:O,12,FALSE)</f>
        <v>75</v>
      </c>
      <c r="F24" s="9">
        <f>VLOOKUP(B24,Sheet1!A:O,15,FALSE)</f>
        <v>75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>
        <f t="shared" si="0"/>
        <v>73</v>
      </c>
    </row>
    <row r="25" spans="1:19">
      <c r="A25" s="43" t="s">
        <v>183</v>
      </c>
      <c r="B25" s="44" t="s">
        <v>184</v>
      </c>
      <c r="C25" s="9">
        <f>VLOOKUP(B25,Sheet1!A:O,6,FALSE)</f>
        <v>80</v>
      </c>
      <c r="D25" s="9">
        <f>VLOOKUP(B25,Sheet1!A:O,9,FALSE)</f>
        <v>80</v>
      </c>
      <c r="E25" s="9">
        <f>VLOOKUP(B25,Sheet1!A:O,12,FALSE)</f>
        <v>70</v>
      </c>
      <c r="F25" s="9">
        <f>VLOOKUP(B25,Sheet1!A:O,15,FALSE)</f>
        <v>70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>
        <f t="shared" si="0"/>
        <v>75</v>
      </c>
    </row>
    <row r="26" spans="1:19">
      <c r="A26" s="43" t="s">
        <v>185</v>
      </c>
      <c r="B26" s="44" t="s">
        <v>186</v>
      </c>
      <c r="C26" s="9">
        <f>VLOOKUP(B26,Sheet1!A:O,6,FALSE)</f>
        <v>80</v>
      </c>
      <c r="D26" s="9">
        <f>VLOOKUP(B26,Sheet1!A:O,9,FALSE)</f>
        <v>75</v>
      </c>
      <c r="E26" s="9">
        <f>VLOOKUP(B26,Sheet1!A:O,12,FALSE)</f>
        <v>70</v>
      </c>
      <c r="F26" s="9">
        <f>VLOOKUP(B26,Sheet1!A:O,15,FALSE)</f>
        <v>75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>
        <f t="shared" si="0"/>
        <v>75</v>
      </c>
    </row>
    <row r="27" spans="1:19">
      <c r="A27" s="43" t="s">
        <v>187</v>
      </c>
      <c r="B27" s="44" t="s">
        <v>188</v>
      </c>
      <c r="C27" s="9">
        <f>VLOOKUP(B27,Sheet1!A:O,6,FALSE)</f>
        <v>40</v>
      </c>
      <c r="D27" s="9">
        <f>VLOOKUP(B27,Sheet1!A:O,9,FALSE)</f>
        <v>80</v>
      </c>
      <c r="E27" s="9">
        <f>VLOOKUP(B27,Sheet1!A:O,12,FALSE)</f>
        <v>70</v>
      </c>
      <c r="F27" s="9">
        <f>VLOOKUP(B27,Sheet1!A:O,15,FALSE)</f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>
        <f t="shared" si="0"/>
        <v>68</v>
      </c>
    </row>
    <row r="28" spans="1:19">
      <c r="A28" s="43" t="s">
        <v>189</v>
      </c>
      <c r="B28" s="44" t="s">
        <v>190</v>
      </c>
      <c r="C28" s="9">
        <f>VLOOKUP(B28,Sheet1!A:O,6,FALSE)</f>
        <v>90</v>
      </c>
      <c r="D28" s="9">
        <f>VLOOKUP(B28,Sheet1!A:O,9,FALSE)</f>
        <v>65</v>
      </c>
      <c r="E28" s="9">
        <f>VLOOKUP(B28,Sheet1!A:O,12,FALSE)</f>
        <v>65</v>
      </c>
      <c r="F28" s="9">
        <f>VLOOKUP(B28,Sheet1!A:O,15,FALSE)</f>
        <v>70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>
        <f t="shared" si="0"/>
        <v>73</v>
      </c>
    </row>
    <row r="29" spans="1:19">
      <c r="A29" s="43" t="s">
        <v>191</v>
      </c>
      <c r="B29" s="44" t="s">
        <v>192</v>
      </c>
      <c r="C29" s="9">
        <f>VLOOKUP(B29,Sheet1!A:O,6,FALSE)</f>
        <v>80</v>
      </c>
      <c r="D29" s="9">
        <f>VLOOKUP(B29,Sheet1!A:O,9,FALSE)</f>
        <v>70</v>
      </c>
      <c r="E29" s="9">
        <f>VLOOKUP(B29,Sheet1!A:O,12,FALSE)</f>
        <v>65</v>
      </c>
      <c r="F29" s="9">
        <f>VLOOKUP(B29,Sheet1!A:O,15,FALSE)</f>
        <v>65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>
        <f t="shared" si="0"/>
        <v>70</v>
      </c>
    </row>
    <row r="30" spans="1:19">
      <c r="A30" s="43" t="s">
        <v>193</v>
      </c>
      <c r="B30" s="44" t="s">
        <v>194</v>
      </c>
      <c r="C30" s="9">
        <f>VLOOKUP(B30,Sheet1!A:O,6,FALSE)</f>
        <v>90</v>
      </c>
      <c r="D30" s="9">
        <f>VLOOKUP(B30,Sheet1!A:O,9,FALSE)</f>
        <v>80</v>
      </c>
      <c r="E30" s="9">
        <f>VLOOKUP(B30,Sheet1!A:O,12,FALSE)</f>
        <v>80</v>
      </c>
      <c r="F30" s="9">
        <f>VLOOKUP(B30,Sheet1!A:O,15,FALSE)</f>
        <v>75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>
        <f t="shared" si="0"/>
        <v>81</v>
      </c>
    </row>
    <row r="31" spans="1:19">
      <c r="A31" s="43" t="s">
        <v>195</v>
      </c>
      <c r="B31" s="44" t="s">
        <v>196</v>
      </c>
      <c r="C31" s="9">
        <f>VLOOKUP(B31,Sheet1!A:O,6,FALSE)</f>
        <v>65</v>
      </c>
      <c r="D31" s="9">
        <f>VLOOKUP(B31,Sheet1!A:O,9,FALSE)</f>
        <v>70</v>
      </c>
      <c r="E31" s="9">
        <f>VLOOKUP(B31,Sheet1!A:O,12,FALSE)</f>
        <v>70</v>
      </c>
      <c r="F31" s="9">
        <f>VLOOKUP(B31,Sheet1!A:O,15,FALSE)</f>
        <v>70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>
        <f t="shared" si="0"/>
        <v>69</v>
      </c>
    </row>
    <row r="32" spans="1:19">
      <c r="A32" s="43" t="s">
        <v>197</v>
      </c>
      <c r="B32" s="44" t="s">
        <v>198</v>
      </c>
      <c r="C32" s="9">
        <f>VLOOKUP(B32,Sheet1!A:O,6,FALSE)</f>
        <v>80</v>
      </c>
      <c r="D32" s="9">
        <f>VLOOKUP(B32,Sheet1!A:O,9,FALSE)</f>
        <v>50</v>
      </c>
      <c r="E32" s="9">
        <f>VLOOKUP(B32,Sheet1!A:O,12,FALSE)</f>
        <v>65</v>
      </c>
      <c r="F32" s="9">
        <f>VLOOKUP(B32,Sheet1!A:O,15,FALSE)</f>
        <v>70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>
        <f t="shared" si="0"/>
        <v>66</v>
      </c>
    </row>
    <row r="33" spans="1:19">
      <c r="A33" s="43" t="s">
        <v>199</v>
      </c>
      <c r="B33" s="44" t="s">
        <v>200</v>
      </c>
      <c r="C33" s="9">
        <f>VLOOKUP(B33,Sheet1!A:O,6,FALSE)</f>
        <v>80</v>
      </c>
      <c r="D33" s="9">
        <f>VLOOKUP(B33,Sheet1!A:O,9,FALSE)</f>
        <v>80</v>
      </c>
      <c r="E33" s="9">
        <f>VLOOKUP(B33,Sheet1!A:O,12,FALSE)</f>
        <v>75</v>
      </c>
      <c r="F33" s="9">
        <f>VLOOKUP(B33,Sheet1!A:O,15,FALSE)</f>
        <v>75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>
        <f t="shared" si="0"/>
        <v>78</v>
      </c>
    </row>
    <row r="34" spans="1:19">
      <c r="A34" s="43" t="s">
        <v>201</v>
      </c>
      <c r="B34" s="44" t="s">
        <v>202</v>
      </c>
      <c r="C34" s="9">
        <f>VLOOKUP(B34,Sheet1!A:O,6,FALSE)</f>
        <v>65</v>
      </c>
      <c r="D34" s="9">
        <f>VLOOKUP(B34,Sheet1!A:O,9,FALSE)</f>
        <v>50</v>
      </c>
      <c r="E34" s="9">
        <f>VLOOKUP(B34,Sheet1!A:O,12,FALSE)</f>
        <v>70</v>
      </c>
      <c r="F34" s="9">
        <f>VLOOKUP(B34,Sheet1!A:O,15,FALSE)</f>
        <v>65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>
        <f t="shared" si="0"/>
        <v>63</v>
      </c>
    </row>
    <row r="35" spans="1:19">
      <c r="A35" s="43" t="s">
        <v>203</v>
      </c>
      <c r="B35" s="44" t="s">
        <v>204</v>
      </c>
      <c r="C35" s="9">
        <f>VLOOKUP(B35,Sheet1!A:O,6,FALSE)</f>
        <v>80</v>
      </c>
      <c r="D35" s="9">
        <f>VLOOKUP(B35,Sheet1!A:O,9,FALSE)</f>
        <v>100</v>
      </c>
      <c r="E35" s="9">
        <f>VLOOKUP(B35,Sheet1!A:O,12,FALSE)</f>
        <v>80</v>
      </c>
      <c r="F35" s="9">
        <v>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>
        <f t="shared" si="0"/>
        <v>65</v>
      </c>
    </row>
    <row r="36" spans="1:19">
      <c r="A36" s="43" t="s">
        <v>205</v>
      </c>
      <c r="B36" s="44" t="s">
        <v>206</v>
      </c>
      <c r="C36" s="9">
        <f>VLOOKUP(B36,Sheet1!A:O,6,FALSE)</f>
        <v>80</v>
      </c>
      <c r="D36" s="9">
        <f>VLOOKUP(B36,Sheet1!A:O,9,FALSE)</f>
        <v>65</v>
      </c>
      <c r="E36" s="9">
        <f>VLOOKUP(B36,Sheet1!A:O,12,FALSE)</f>
        <v>85</v>
      </c>
      <c r="F36" s="9">
        <f>VLOOKUP(B36,Sheet1!A:O,15,FALSE)</f>
        <v>75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>
        <f t="shared" si="0"/>
        <v>76</v>
      </c>
    </row>
    <row r="37" spans="1:19">
      <c r="A37" s="43" t="s">
        <v>207</v>
      </c>
      <c r="B37" s="44" t="s">
        <v>208</v>
      </c>
      <c r="C37" s="9">
        <f>VLOOKUP(B37,Sheet1!A:O,6,FALSE)</f>
        <v>90</v>
      </c>
      <c r="D37" s="9">
        <f>VLOOKUP(B37,Sheet1!A:O,9,FALSE)</f>
        <v>70</v>
      </c>
      <c r="E37" s="9">
        <f>VLOOKUP(B37,Sheet1!A:O,12,FALSE)</f>
        <v>80</v>
      </c>
      <c r="F37" s="9">
        <f>VLOOKUP(B37,Sheet1!A:O,15,FALSE)</f>
        <v>70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>
        <f t="shared" si="0"/>
        <v>78</v>
      </c>
    </row>
    <row r="38" spans="1:19">
      <c r="A38" s="43" t="s">
        <v>209</v>
      </c>
      <c r="B38" s="44" t="s">
        <v>210</v>
      </c>
      <c r="C38" s="9">
        <f>VLOOKUP(B38,Sheet1!A:O,6,FALSE)</f>
        <v>65</v>
      </c>
      <c r="D38" s="9">
        <f>VLOOKUP(B38,Sheet1!A:O,9,FALSE)</f>
        <v>65</v>
      </c>
      <c r="E38" s="9">
        <f>VLOOKUP(B38,Sheet1!A:O,12,FALSE)</f>
        <v>80</v>
      </c>
      <c r="F38" s="9">
        <f>VLOOKUP(B38,Sheet1!A:O,15,FALSE)</f>
        <v>80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>
        <f t="shared" si="0"/>
        <v>73</v>
      </c>
    </row>
    <row r="39" spans="1:19">
      <c r="A39" s="43" t="s">
        <v>211</v>
      </c>
      <c r="B39" s="44" t="s">
        <v>212</v>
      </c>
      <c r="C39" s="9">
        <f>VLOOKUP(B39,Sheet1!A:O,6,FALSE)</f>
        <v>80</v>
      </c>
      <c r="D39" s="9">
        <f>VLOOKUP(B39,Sheet1!A:O,9,FALSE)</f>
        <v>80</v>
      </c>
      <c r="E39" s="9">
        <f>VLOOKUP(B39,Sheet1!A:O,12,FALSE)</f>
        <v>65</v>
      </c>
      <c r="F39" s="9">
        <f>VLOOKUP(B39,Sheet1!A:O,15,FALSE)</f>
        <v>75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>
        <f t="shared" si="0"/>
        <v>75</v>
      </c>
    </row>
    <row r="40" spans="1:19">
      <c r="A40" s="43" t="s">
        <v>213</v>
      </c>
      <c r="B40" s="44" t="s">
        <v>214</v>
      </c>
      <c r="C40" s="9">
        <f>VLOOKUP(B40,Sheet1!A:O,6,FALSE)</f>
        <v>50</v>
      </c>
      <c r="D40" s="9">
        <f>VLOOKUP(B40,Sheet1!A:O,9,FALSE)</f>
        <v>60</v>
      </c>
      <c r="E40" s="9">
        <f>VLOOKUP(B40,Sheet1!A:O,12,FALSE)</f>
        <v>70</v>
      </c>
      <c r="F40" s="9">
        <f>VLOOKUP(B40,Sheet1!A:O,15,FALSE)</f>
        <v>70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>
        <f t="shared" si="0"/>
        <v>63</v>
      </c>
    </row>
    <row r="41" spans="1:19">
      <c r="A41" s="43" t="s">
        <v>215</v>
      </c>
      <c r="B41" s="44" t="s">
        <v>216</v>
      </c>
      <c r="C41" s="9">
        <f>VLOOKUP(B41,Sheet1!A:O,6,FALSE)</f>
        <v>65</v>
      </c>
      <c r="D41" s="9">
        <f>VLOOKUP(B41,Sheet1!A:O,9,FALSE)</f>
        <v>65</v>
      </c>
      <c r="E41" s="9">
        <f>VLOOKUP(B41,Sheet1!A:O,12,FALSE)</f>
        <v>80</v>
      </c>
      <c r="F41" s="9">
        <f>VLOOKUP(B41,Sheet1!A:O,15,FALSE)</f>
        <v>70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>
        <f t="shared" si="0"/>
        <v>70</v>
      </c>
    </row>
    <row r="42" spans="1:19">
      <c r="A42" s="43" t="s">
        <v>217</v>
      </c>
      <c r="B42" s="44" t="s">
        <v>218</v>
      </c>
      <c r="C42" s="9">
        <f>VLOOKUP(B42,Sheet1!A:O,6,FALSE)</f>
        <v>40</v>
      </c>
      <c r="D42" s="9">
        <f>VLOOKUP(B42,Sheet1!A:O,9,FALSE)</f>
        <v>70</v>
      </c>
      <c r="E42" s="9">
        <f>VLOOKUP(B42,Sheet1!A:O,12,FALSE)</f>
        <v>65</v>
      </c>
      <c r="F42" s="9">
        <f>VLOOKUP(B42,Sheet1!A:O,15,FALSE)</f>
        <v>70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>
        <f t="shared" si="0"/>
        <v>61</v>
      </c>
    </row>
    <row r="43" spans="1:19">
      <c r="A43" s="43" t="s">
        <v>219</v>
      </c>
      <c r="B43" s="44" t="s">
        <v>220</v>
      </c>
      <c r="C43" s="9">
        <f>VLOOKUP(B43,Sheet1!A:O,6,FALSE)</f>
        <v>90</v>
      </c>
      <c r="D43" s="9">
        <f>VLOOKUP(B43,Sheet1!A:O,9,FALSE)</f>
        <v>80</v>
      </c>
      <c r="E43" s="9">
        <f>VLOOKUP(B43,Sheet1!A:O,12,FALSE)</f>
        <v>70</v>
      </c>
      <c r="F43" s="9">
        <f>VLOOKUP(B43,Sheet1!A:O,15,FALSE)</f>
        <v>75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>
        <f t="shared" si="0"/>
        <v>79</v>
      </c>
    </row>
    <row r="44" spans="1:19">
      <c r="A44" s="43" t="s">
        <v>221</v>
      </c>
      <c r="B44" s="44" t="s">
        <v>222</v>
      </c>
      <c r="C44" s="9">
        <f>VLOOKUP(B44,Sheet1!A:O,6,FALSE)</f>
        <v>80</v>
      </c>
      <c r="D44" s="9">
        <f>VLOOKUP(B44,Sheet1!A:O,9,FALSE)</f>
        <v>60</v>
      </c>
      <c r="E44" s="9">
        <f>VLOOKUP(B44,Sheet1!A:O,12,FALSE)</f>
        <v>60</v>
      </c>
      <c r="F44" s="9">
        <f>VLOOKUP(B44,Sheet1!A:O,15,FALSE)</f>
        <v>70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1">
        <f t="shared" si="0"/>
        <v>68</v>
      </c>
    </row>
    <row r="45" spans="1:19">
      <c r="A45" s="43" t="s">
        <v>223</v>
      </c>
      <c r="B45" s="44" t="s">
        <v>224</v>
      </c>
      <c r="C45" s="9">
        <f>VLOOKUP(B45,Sheet1!A:O,6,FALSE)</f>
        <v>80</v>
      </c>
      <c r="D45" s="9">
        <f>VLOOKUP(B45,Sheet1!A:O,9,FALSE)</f>
        <v>85</v>
      </c>
      <c r="E45" s="9">
        <f>VLOOKUP(B45,Sheet1!A:O,12,FALSE)</f>
        <v>65</v>
      </c>
      <c r="F45" s="9">
        <f>VLOOKUP(B45,Sheet1!A:O,15,FALSE)</f>
        <v>70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1">
        <f t="shared" si="0"/>
        <v>75</v>
      </c>
    </row>
  </sheetData>
  <mergeCells count="13">
    <mergeCell ref="A4:C4"/>
    <mergeCell ref="F4:G4"/>
    <mergeCell ref="L4:S4"/>
    <mergeCell ref="C5:R5"/>
    <mergeCell ref="A1:S1"/>
    <mergeCell ref="A2:C2"/>
    <mergeCell ref="D2:E2"/>
    <mergeCell ref="L2:S2"/>
    <mergeCell ref="A3:E3"/>
    <mergeCell ref="F3:G3"/>
    <mergeCell ref="H3:K3"/>
    <mergeCell ref="L3:P3"/>
    <mergeCell ref="Q3:S3"/>
  </mergeCells>
  <phoneticPr fontId="21" type="noConversion"/>
  <conditionalFormatting sqref="C6:R45">
    <cfRule type="cellIs" dxfId="5" priority="1" operator="equal">
      <formula>0</formula>
    </cfRule>
  </conditionalFormatting>
  <conditionalFormatting sqref="S6:S45">
    <cfRule type="cellIs" dxfId="4" priority="3" operator="greaterThan">
      <formula>100</formula>
    </cfRule>
    <cfRule type="cellIs" dxfId="3" priority="4" operator="lessThanOrEqual">
      <formula>60</formula>
    </cfRule>
  </conditionalFormatting>
  <pageMargins left="0.47244094488188998" right="0.47244094488188998" top="0.74803149606299202" bottom="0.74803149606299202" header="0.31496062992126" footer="0.31496062992126"/>
  <pageSetup paperSize="9" orientation="portrait" horizontalDpi="4294967295" verticalDpi="4294967295" r:id="rId1"/>
  <headerFooter>
    <oddFooter>&amp;C第 &amp;P 页，共 &amp;N 页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S45"/>
  <sheetViews>
    <sheetView workbookViewId="0">
      <selection activeCell="S6" sqref="S6:S45"/>
    </sheetView>
  </sheetViews>
  <sheetFormatPr defaultColWidth="9" defaultRowHeight="14"/>
  <cols>
    <col min="1" max="1" width="14.08984375" customWidth="1"/>
    <col min="2" max="2" width="7.26953125" customWidth="1"/>
    <col min="3" max="15" width="4.08984375" customWidth="1"/>
    <col min="16" max="18" width="3.7265625" customWidth="1"/>
    <col min="19" max="19" width="8.453125" customWidth="1"/>
    <col min="20" max="20" width="5.453125" bestFit="1" customWidth="1"/>
  </cols>
  <sheetData>
    <row r="1" spans="1:19" ht="20.149999999999999" customHeight="1">
      <c r="A1" s="62" t="s">
        <v>227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4.5" customHeight="1">
      <c r="A2" s="63" t="str">
        <f>"学年："&amp;概述!A2&amp;"-"&amp;概述!B2</f>
        <v>学年：2023-2024</v>
      </c>
      <c r="B2" s="63"/>
      <c r="C2" s="63"/>
      <c r="D2" s="63" t="str">
        <f>"学期："&amp;概述!C2</f>
        <v>学期：1</v>
      </c>
      <c r="E2" s="63"/>
      <c r="F2" s="5"/>
      <c r="G2" s="5"/>
      <c r="H2" s="5"/>
      <c r="I2" s="5"/>
      <c r="J2" s="6"/>
      <c r="K2" s="6"/>
      <c r="L2" s="63" t="s">
        <v>49</v>
      </c>
      <c r="M2" s="63"/>
      <c r="N2" s="63"/>
      <c r="O2" s="63"/>
      <c r="P2" s="63"/>
      <c r="Q2" s="63"/>
      <c r="R2" s="63"/>
      <c r="S2" s="63"/>
    </row>
    <row r="3" spans="1:19" ht="14.5" customHeight="1">
      <c r="A3" s="63" t="str">
        <f>"课程/环节："&amp;概述!A5</f>
        <v>课程/环节：Linux操作系统</v>
      </c>
      <c r="B3" s="63"/>
      <c r="C3" s="63"/>
      <c r="D3" s="63"/>
      <c r="E3" s="63"/>
      <c r="F3" s="63" t="str">
        <f>"学分："&amp;概述!E5</f>
        <v>学分：2</v>
      </c>
      <c r="G3" s="63"/>
      <c r="H3" s="63" t="str">
        <f>"总学时/周数："&amp;概述!D5</f>
        <v>总学时/周数：32</v>
      </c>
      <c r="I3" s="63"/>
      <c r="J3" s="63"/>
      <c r="K3" s="63"/>
      <c r="L3" s="63" t="str">
        <f>"课程类别："&amp;概述!C5</f>
        <v>课程类别：学科基础</v>
      </c>
      <c r="M3" s="63"/>
      <c r="N3" s="63"/>
      <c r="O3" s="63"/>
      <c r="P3" s="63"/>
      <c r="Q3" s="63" t="str">
        <f>"考核方式:"&amp;概述!G5</f>
        <v>考核方式:闭卷考试</v>
      </c>
      <c r="R3" s="63"/>
      <c r="S3" s="63"/>
    </row>
    <row r="4" spans="1:19" ht="14.5" customHeight="1">
      <c r="A4" s="60" t="str">
        <f>"行政班级："&amp;概述!F2</f>
        <v>行政班级：物联网21-2</v>
      </c>
      <c r="B4" s="60"/>
      <c r="C4" s="60"/>
      <c r="D4" s="6"/>
      <c r="E4" s="6"/>
      <c r="F4" s="60" t="str">
        <f>"人数："&amp;概述!G2</f>
        <v>人数：40</v>
      </c>
      <c r="G4" s="60"/>
      <c r="H4" s="5"/>
      <c r="I4" s="6"/>
      <c r="J4" s="6"/>
      <c r="K4" s="6"/>
      <c r="L4" s="60" t="str">
        <f>"任课/指导教师："&amp;概述!B8</f>
        <v>任课/指导教师：刘扬、方叶</v>
      </c>
      <c r="M4" s="60"/>
      <c r="N4" s="60"/>
      <c r="O4" s="60"/>
      <c r="P4" s="60"/>
      <c r="Q4" s="60"/>
      <c r="R4" s="60"/>
      <c r="S4" s="60"/>
    </row>
    <row r="5" spans="1:19" ht="20.149999999999999" customHeight="1">
      <c r="A5" s="7" t="s">
        <v>38</v>
      </c>
      <c r="B5" s="8" t="s">
        <v>47</v>
      </c>
      <c r="C5" s="61" t="s">
        <v>50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8" t="s">
        <v>51</v>
      </c>
    </row>
    <row r="6" spans="1:19">
      <c r="A6" s="43" t="s">
        <v>145</v>
      </c>
      <c r="B6" s="44" t="s">
        <v>146</v>
      </c>
      <c r="C6" s="9">
        <f>IFERROR(VLOOKUP($A6,Sheet1!$C:$M,5,FALSE),0)</f>
        <v>0</v>
      </c>
      <c r="D6" s="9">
        <f>IFERROR(VLOOKUP($A6,Sheet1!$C:$M,8,FALSE),0)</f>
        <v>0</v>
      </c>
      <c r="E6" s="9">
        <f>IFERROR(VLOOKUP($A6,Sheet1!$C:$M,9,FALSE),0)</f>
        <v>0</v>
      </c>
      <c r="F6" s="9">
        <f>IFERROR(VLOOKUP($A6,Sheet1!$C:$M,10,FALSE),0)</f>
        <v>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>
        <f>ROUND(AVERAGE(C6:H6),0)</f>
        <v>0</v>
      </c>
    </row>
    <row r="7" spans="1:19">
      <c r="A7" s="43" t="s">
        <v>147</v>
      </c>
      <c r="B7" s="44" t="s">
        <v>148</v>
      </c>
      <c r="C7" s="9">
        <f>IFERROR(VLOOKUP($A7,Sheet1!$C:$M,5,FALSE),0)</f>
        <v>0</v>
      </c>
      <c r="D7" s="9">
        <f>IFERROR(VLOOKUP($A7,Sheet1!$C:$M,8,FALSE),0)</f>
        <v>0</v>
      </c>
      <c r="E7" s="9">
        <f>IFERROR(VLOOKUP($A7,Sheet1!$C:$M,9,FALSE),0)</f>
        <v>0</v>
      </c>
      <c r="F7" s="9">
        <f>IFERROR(VLOOKUP($A7,Sheet1!$C:$M,10,FALSE),0)</f>
        <v>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>
        <f t="shared" ref="S7:S45" si="0">ROUND(AVERAGE(C7:H7),0)</f>
        <v>0</v>
      </c>
    </row>
    <row r="8" spans="1:19">
      <c r="A8" s="43" t="s">
        <v>149</v>
      </c>
      <c r="B8" s="44" t="s">
        <v>150</v>
      </c>
      <c r="C8" s="9">
        <f>IFERROR(VLOOKUP($A8,Sheet1!$C:$M,5,FALSE),0)</f>
        <v>0</v>
      </c>
      <c r="D8" s="9">
        <f>IFERROR(VLOOKUP($A8,Sheet1!$C:$M,8,FALSE),0)</f>
        <v>0</v>
      </c>
      <c r="E8" s="9">
        <f>IFERROR(VLOOKUP($A8,Sheet1!$C:$M,9,FALSE),0)</f>
        <v>0</v>
      </c>
      <c r="F8" s="9">
        <f>IFERROR(VLOOKUP($A8,Sheet1!$C:$M,10,FALSE),0)</f>
        <v>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>
        <f t="shared" si="0"/>
        <v>0</v>
      </c>
    </row>
    <row r="9" spans="1:19">
      <c r="A9" s="43" t="s">
        <v>151</v>
      </c>
      <c r="B9" s="44" t="s">
        <v>152</v>
      </c>
      <c r="C9" s="9">
        <f>IFERROR(VLOOKUP($A9,Sheet1!$C:$M,5,FALSE),0)</f>
        <v>0</v>
      </c>
      <c r="D9" s="9">
        <f>IFERROR(VLOOKUP($A9,Sheet1!$C:$M,8,FALSE),0)</f>
        <v>0</v>
      </c>
      <c r="E9" s="9">
        <f>IFERROR(VLOOKUP($A9,Sheet1!$C:$M,9,FALSE),0)</f>
        <v>0</v>
      </c>
      <c r="F9" s="9">
        <f>IFERROR(VLOOKUP($A9,Sheet1!$C:$M,10,FALSE),0)</f>
        <v>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>
        <f t="shared" si="0"/>
        <v>0</v>
      </c>
    </row>
    <row r="10" spans="1:19">
      <c r="A10" s="43" t="s">
        <v>153</v>
      </c>
      <c r="B10" s="44" t="s">
        <v>154</v>
      </c>
      <c r="C10" s="9">
        <f>IFERROR(VLOOKUP($A10,Sheet1!$C:$M,5,FALSE),0)</f>
        <v>0</v>
      </c>
      <c r="D10" s="9">
        <f>IFERROR(VLOOKUP($A10,Sheet1!$C:$M,8,FALSE),0)</f>
        <v>0</v>
      </c>
      <c r="E10" s="9">
        <f>IFERROR(VLOOKUP($A10,Sheet1!$C:$M,9,FALSE),0)</f>
        <v>0</v>
      </c>
      <c r="F10" s="9">
        <f>IFERROR(VLOOKUP($A10,Sheet1!$C:$M,10,FALSE),0)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>
        <f t="shared" si="0"/>
        <v>0</v>
      </c>
    </row>
    <row r="11" spans="1:19">
      <c r="A11" s="43" t="s">
        <v>155</v>
      </c>
      <c r="B11" s="44" t="s">
        <v>156</v>
      </c>
      <c r="C11" s="9">
        <f>IFERROR(VLOOKUP($A11,Sheet1!$C:$M,5,FALSE),0)</f>
        <v>0</v>
      </c>
      <c r="D11" s="9">
        <f>IFERROR(VLOOKUP($A11,Sheet1!$C:$M,8,FALSE),0)</f>
        <v>0</v>
      </c>
      <c r="E11" s="9">
        <f>IFERROR(VLOOKUP($A11,Sheet1!$C:$M,9,FALSE),0)</f>
        <v>0</v>
      </c>
      <c r="F11" s="9">
        <f>IFERROR(VLOOKUP($A11,Sheet1!$C:$M,10,FALSE),0)</f>
        <v>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>
        <f t="shared" si="0"/>
        <v>0</v>
      </c>
    </row>
    <row r="12" spans="1:19">
      <c r="A12" s="43" t="s">
        <v>157</v>
      </c>
      <c r="B12" s="44" t="s">
        <v>158</v>
      </c>
      <c r="C12" s="9">
        <f>IFERROR(VLOOKUP($A12,Sheet1!$C:$M,5,FALSE),0)</f>
        <v>0</v>
      </c>
      <c r="D12" s="9">
        <f>IFERROR(VLOOKUP($A12,Sheet1!$C:$M,8,FALSE),0)</f>
        <v>0</v>
      </c>
      <c r="E12" s="9">
        <f>IFERROR(VLOOKUP($A12,Sheet1!$C:$M,9,FALSE),0)</f>
        <v>0</v>
      </c>
      <c r="F12" s="9">
        <f>IFERROR(VLOOKUP($A12,Sheet1!$C:$M,10,FALSE),0)</f>
        <v>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>
        <f t="shared" si="0"/>
        <v>0</v>
      </c>
    </row>
    <row r="13" spans="1:19">
      <c r="A13" s="43" t="s">
        <v>159</v>
      </c>
      <c r="B13" s="44" t="s">
        <v>160</v>
      </c>
      <c r="C13" s="9">
        <f>IFERROR(VLOOKUP($A13,Sheet1!$C:$M,5,FALSE),0)</f>
        <v>0</v>
      </c>
      <c r="D13" s="9">
        <f>IFERROR(VLOOKUP($A13,Sheet1!$C:$M,8,FALSE),0)</f>
        <v>0</v>
      </c>
      <c r="E13" s="9">
        <f>IFERROR(VLOOKUP($A13,Sheet1!$C:$M,9,FALSE),0)</f>
        <v>0</v>
      </c>
      <c r="F13" s="9">
        <f>IFERROR(VLOOKUP($A13,Sheet1!$C:$M,10,FALSE),0)</f>
        <v>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>
        <f t="shared" si="0"/>
        <v>0</v>
      </c>
    </row>
    <row r="14" spans="1:19">
      <c r="A14" s="43" t="s">
        <v>161</v>
      </c>
      <c r="B14" s="44" t="s">
        <v>162</v>
      </c>
      <c r="C14" s="9">
        <f>IFERROR(VLOOKUP($A14,Sheet1!$C:$M,5,FALSE),0)</f>
        <v>0</v>
      </c>
      <c r="D14" s="9">
        <f>IFERROR(VLOOKUP($A14,Sheet1!$C:$M,8,FALSE),0)</f>
        <v>0</v>
      </c>
      <c r="E14" s="9">
        <f>IFERROR(VLOOKUP($A14,Sheet1!$C:$M,9,FALSE),0)</f>
        <v>0</v>
      </c>
      <c r="F14" s="9">
        <f>IFERROR(VLOOKUP($A14,Sheet1!$C:$M,10,FALSE),0)</f>
        <v>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>
        <f t="shared" si="0"/>
        <v>0</v>
      </c>
    </row>
    <row r="15" spans="1:19">
      <c r="A15" s="43" t="s">
        <v>163</v>
      </c>
      <c r="B15" s="44" t="s">
        <v>164</v>
      </c>
      <c r="C15" s="9">
        <f>IFERROR(VLOOKUP($A15,Sheet1!$C:$M,5,FALSE),0)</f>
        <v>0</v>
      </c>
      <c r="D15" s="9">
        <f>IFERROR(VLOOKUP($A15,Sheet1!$C:$M,8,FALSE),0)</f>
        <v>0</v>
      </c>
      <c r="E15" s="9">
        <f>IFERROR(VLOOKUP($A15,Sheet1!$C:$M,9,FALSE),0)</f>
        <v>0</v>
      </c>
      <c r="F15" s="9">
        <f>IFERROR(VLOOKUP($A15,Sheet1!$C:$M,10,FALSE),0)</f>
        <v>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>
        <f t="shared" si="0"/>
        <v>0</v>
      </c>
    </row>
    <row r="16" spans="1:19">
      <c r="A16" s="43" t="s">
        <v>165</v>
      </c>
      <c r="B16" s="44" t="s">
        <v>166</v>
      </c>
      <c r="C16" s="9">
        <f>IFERROR(VLOOKUP($A16,Sheet1!$C:$M,5,FALSE),0)</f>
        <v>0</v>
      </c>
      <c r="D16" s="9">
        <f>IFERROR(VLOOKUP($A16,Sheet1!$C:$M,8,FALSE),0)</f>
        <v>0</v>
      </c>
      <c r="E16" s="9">
        <f>IFERROR(VLOOKUP($A16,Sheet1!$C:$M,9,FALSE),0)</f>
        <v>0</v>
      </c>
      <c r="F16" s="9">
        <f>IFERROR(VLOOKUP($A16,Sheet1!$C:$M,10,FALSE),0)</f>
        <v>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>
        <f t="shared" si="0"/>
        <v>0</v>
      </c>
    </row>
    <row r="17" spans="1:19">
      <c r="A17" s="43" t="s">
        <v>167</v>
      </c>
      <c r="B17" s="44" t="s">
        <v>168</v>
      </c>
      <c r="C17" s="9">
        <f>IFERROR(VLOOKUP($A17,Sheet1!$C:$M,5,FALSE),0)</f>
        <v>0</v>
      </c>
      <c r="D17" s="9">
        <f>IFERROR(VLOOKUP($A17,Sheet1!$C:$M,8,FALSE),0)</f>
        <v>0</v>
      </c>
      <c r="E17" s="9">
        <f>IFERROR(VLOOKUP($A17,Sheet1!$C:$M,9,FALSE),0)</f>
        <v>0</v>
      </c>
      <c r="F17" s="9">
        <f>IFERROR(VLOOKUP($A17,Sheet1!$C:$M,10,FALSE),0)</f>
        <v>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>
        <f t="shared" si="0"/>
        <v>0</v>
      </c>
    </row>
    <row r="18" spans="1:19">
      <c r="A18" s="43" t="s">
        <v>169</v>
      </c>
      <c r="B18" s="44" t="s">
        <v>170</v>
      </c>
      <c r="C18" s="9">
        <f>IFERROR(VLOOKUP($A18,Sheet1!$C:$M,5,FALSE),0)</f>
        <v>0</v>
      </c>
      <c r="D18" s="9">
        <f>IFERROR(VLOOKUP($A18,Sheet1!$C:$M,8,FALSE),0)</f>
        <v>0</v>
      </c>
      <c r="E18" s="9">
        <f>IFERROR(VLOOKUP($A18,Sheet1!$C:$M,9,FALSE),0)</f>
        <v>0</v>
      </c>
      <c r="F18" s="9">
        <f>IFERROR(VLOOKUP($A18,Sheet1!$C:$M,10,FALSE),0)</f>
        <v>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>
        <f t="shared" si="0"/>
        <v>0</v>
      </c>
    </row>
    <row r="19" spans="1:19">
      <c r="A19" s="43" t="s">
        <v>171</v>
      </c>
      <c r="B19" s="44" t="s">
        <v>172</v>
      </c>
      <c r="C19" s="9">
        <f>IFERROR(VLOOKUP($A19,Sheet1!$C:$M,5,FALSE),0)</f>
        <v>0</v>
      </c>
      <c r="D19" s="9">
        <f>IFERROR(VLOOKUP($A19,Sheet1!$C:$M,8,FALSE),0)</f>
        <v>0</v>
      </c>
      <c r="E19" s="9">
        <f>IFERROR(VLOOKUP($A19,Sheet1!$C:$M,9,FALSE),0)</f>
        <v>0</v>
      </c>
      <c r="F19" s="9">
        <f>IFERROR(VLOOKUP($A19,Sheet1!$C:$M,10,FALSE),0)</f>
        <v>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>
        <f t="shared" si="0"/>
        <v>0</v>
      </c>
    </row>
    <row r="20" spans="1:19">
      <c r="A20" s="43" t="s">
        <v>173</v>
      </c>
      <c r="B20" s="44" t="s">
        <v>174</v>
      </c>
      <c r="C20" s="9">
        <f>IFERROR(VLOOKUP($A20,Sheet1!$C:$M,5,FALSE),0)</f>
        <v>0</v>
      </c>
      <c r="D20" s="9">
        <f>IFERROR(VLOOKUP($A20,Sheet1!$C:$M,8,FALSE),0)</f>
        <v>0</v>
      </c>
      <c r="E20" s="9">
        <f>IFERROR(VLOOKUP($A20,Sheet1!$C:$M,9,FALSE),0)</f>
        <v>0</v>
      </c>
      <c r="F20" s="9">
        <f>IFERROR(VLOOKUP($A20,Sheet1!$C:$M,10,FALSE),0)</f>
        <v>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">
        <f t="shared" si="0"/>
        <v>0</v>
      </c>
    </row>
    <row r="21" spans="1:19">
      <c r="A21" s="43" t="s">
        <v>175</v>
      </c>
      <c r="B21" s="44" t="s">
        <v>176</v>
      </c>
      <c r="C21" s="9">
        <f>IFERROR(VLOOKUP($A21,Sheet1!$C:$M,5,FALSE),0)</f>
        <v>0</v>
      </c>
      <c r="D21" s="9">
        <f>IFERROR(VLOOKUP($A21,Sheet1!$C:$M,8,FALSE),0)</f>
        <v>0</v>
      </c>
      <c r="E21" s="9">
        <f>IFERROR(VLOOKUP($A21,Sheet1!$C:$M,9,FALSE),0)</f>
        <v>0</v>
      </c>
      <c r="F21" s="9">
        <f>IFERROR(VLOOKUP($A21,Sheet1!$C:$M,10,FALSE),0)</f>
        <v>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">
        <f t="shared" si="0"/>
        <v>0</v>
      </c>
    </row>
    <row r="22" spans="1:19">
      <c r="A22" s="43" t="s">
        <v>177</v>
      </c>
      <c r="B22" s="44" t="s">
        <v>178</v>
      </c>
      <c r="C22" s="9">
        <f>IFERROR(VLOOKUP($A22,Sheet1!$C:$M,5,FALSE),0)</f>
        <v>0</v>
      </c>
      <c r="D22" s="9">
        <f>IFERROR(VLOOKUP($A22,Sheet1!$C:$M,8,FALSE),0)</f>
        <v>0</v>
      </c>
      <c r="E22" s="9">
        <f>IFERROR(VLOOKUP($A22,Sheet1!$C:$M,9,FALSE),0)</f>
        <v>0</v>
      </c>
      <c r="F22" s="9">
        <f>IFERROR(VLOOKUP($A22,Sheet1!$C:$M,10,FALSE),0)</f>
        <v>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>
        <f t="shared" si="0"/>
        <v>0</v>
      </c>
    </row>
    <row r="23" spans="1:19">
      <c r="A23" s="43" t="s">
        <v>179</v>
      </c>
      <c r="B23" s="44" t="s">
        <v>180</v>
      </c>
      <c r="C23" s="9">
        <f>IFERROR(VLOOKUP($A23,Sheet1!$C:$M,5,FALSE),0)</f>
        <v>0</v>
      </c>
      <c r="D23" s="9">
        <f>IFERROR(VLOOKUP($A23,Sheet1!$C:$M,8,FALSE),0)</f>
        <v>0</v>
      </c>
      <c r="E23" s="9">
        <f>IFERROR(VLOOKUP($A23,Sheet1!$C:$M,9,FALSE),0)</f>
        <v>0</v>
      </c>
      <c r="F23" s="9">
        <f>IFERROR(VLOOKUP($A23,Sheet1!$C:$M,10,FALSE),0)</f>
        <v>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>
        <f t="shared" si="0"/>
        <v>0</v>
      </c>
    </row>
    <row r="24" spans="1:19">
      <c r="A24" s="43" t="s">
        <v>181</v>
      </c>
      <c r="B24" s="44" t="s">
        <v>182</v>
      </c>
      <c r="C24" s="9">
        <f>IFERROR(VLOOKUP($A24,Sheet1!$C:$M,5,FALSE),0)</f>
        <v>0</v>
      </c>
      <c r="D24" s="9">
        <f>IFERROR(VLOOKUP($A24,Sheet1!$C:$M,8,FALSE),0)</f>
        <v>0</v>
      </c>
      <c r="E24" s="9">
        <f>IFERROR(VLOOKUP($A24,Sheet1!$C:$M,9,FALSE),0)</f>
        <v>0</v>
      </c>
      <c r="F24" s="9">
        <f>IFERROR(VLOOKUP($A24,Sheet1!$C:$M,10,FALSE),0)</f>
        <v>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>
        <f t="shared" si="0"/>
        <v>0</v>
      </c>
    </row>
    <row r="25" spans="1:19">
      <c r="A25" s="43" t="s">
        <v>183</v>
      </c>
      <c r="B25" s="44" t="s">
        <v>184</v>
      </c>
      <c r="C25" s="9">
        <f>IFERROR(VLOOKUP($A25,Sheet1!$C:$M,5,FALSE),0)</f>
        <v>0</v>
      </c>
      <c r="D25" s="9">
        <f>IFERROR(VLOOKUP($A25,Sheet1!$C:$M,8,FALSE),0)</f>
        <v>0</v>
      </c>
      <c r="E25" s="9">
        <f>IFERROR(VLOOKUP($A25,Sheet1!$C:$M,9,FALSE),0)</f>
        <v>0</v>
      </c>
      <c r="F25" s="9">
        <f>IFERROR(VLOOKUP($A25,Sheet1!$C:$M,10,FALSE),0)</f>
        <v>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>
        <f t="shared" si="0"/>
        <v>0</v>
      </c>
    </row>
    <row r="26" spans="1:19">
      <c r="A26" s="43" t="s">
        <v>185</v>
      </c>
      <c r="B26" s="44" t="s">
        <v>186</v>
      </c>
      <c r="C26" s="9">
        <f>IFERROR(VLOOKUP($A26,Sheet1!$C:$M,5,FALSE),0)</f>
        <v>0</v>
      </c>
      <c r="D26" s="9">
        <f>IFERROR(VLOOKUP($A26,Sheet1!$C:$M,8,FALSE),0)</f>
        <v>0</v>
      </c>
      <c r="E26" s="9">
        <f>IFERROR(VLOOKUP($A26,Sheet1!$C:$M,9,FALSE),0)</f>
        <v>0</v>
      </c>
      <c r="F26" s="9">
        <f>IFERROR(VLOOKUP($A26,Sheet1!$C:$M,10,FALSE),0)</f>
        <v>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>
        <f t="shared" si="0"/>
        <v>0</v>
      </c>
    </row>
    <row r="27" spans="1:19">
      <c r="A27" s="43" t="s">
        <v>187</v>
      </c>
      <c r="B27" s="44" t="s">
        <v>188</v>
      </c>
      <c r="C27" s="9">
        <f>IFERROR(VLOOKUP($A27,Sheet1!$C:$M,5,FALSE),0)</f>
        <v>0</v>
      </c>
      <c r="D27" s="9">
        <f>IFERROR(VLOOKUP($A27,Sheet1!$C:$M,8,FALSE),0)</f>
        <v>0</v>
      </c>
      <c r="E27" s="9">
        <f>IFERROR(VLOOKUP($A27,Sheet1!$C:$M,9,FALSE),0)</f>
        <v>0</v>
      </c>
      <c r="F27" s="9">
        <f>IFERROR(VLOOKUP($A27,Sheet1!$C:$M,10,FALSE),0)</f>
        <v>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>
        <f t="shared" si="0"/>
        <v>0</v>
      </c>
    </row>
    <row r="28" spans="1:19">
      <c r="A28" s="43" t="s">
        <v>189</v>
      </c>
      <c r="B28" s="44" t="s">
        <v>190</v>
      </c>
      <c r="C28" s="9">
        <f>IFERROR(VLOOKUP($A28,Sheet1!$C:$M,5,FALSE),0)</f>
        <v>0</v>
      </c>
      <c r="D28" s="9">
        <f>IFERROR(VLOOKUP($A28,Sheet1!$C:$M,8,FALSE),0)</f>
        <v>0</v>
      </c>
      <c r="E28" s="9">
        <f>IFERROR(VLOOKUP($A28,Sheet1!$C:$M,9,FALSE),0)</f>
        <v>0</v>
      </c>
      <c r="F28" s="9">
        <f>IFERROR(VLOOKUP($A28,Sheet1!$C:$M,10,FALSE),0)</f>
        <v>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>
        <f t="shared" si="0"/>
        <v>0</v>
      </c>
    </row>
    <row r="29" spans="1:19">
      <c r="A29" s="43" t="s">
        <v>191</v>
      </c>
      <c r="B29" s="44" t="s">
        <v>192</v>
      </c>
      <c r="C29" s="9">
        <f>IFERROR(VLOOKUP($A29,Sheet1!$C:$M,5,FALSE),0)</f>
        <v>0</v>
      </c>
      <c r="D29" s="9">
        <f>IFERROR(VLOOKUP($A29,Sheet1!$C:$M,8,FALSE),0)</f>
        <v>0</v>
      </c>
      <c r="E29" s="9">
        <f>IFERROR(VLOOKUP($A29,Sheet1!$C:$M,9,FALSE),0)</f>
        <v>0</v>
      </c>
      <c r="F29" s="9">
        <f>IFERROR(VLOOKUP($A29,Sheet1!$C:$M,10,FALSE),0)</f>
        <v>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>
        <f t="shared" si="0"/>
        <v>0</v>
      </c>
    </row>
    <row r="30" spans="1:19">
      <c r="A30" s="43" t="s">
        <v>193</v>
      </c>
      <c r="B30" s="44" t="s">
        <v>194</v>
      </c>
      <c r="C30" s="9">
        <f>IFERROR(VLOOKUP($A30,Sheet1!$C:$M,5,FALSE),0)</f>
        <v>0</v>
      </c>
      <c r="D30" s="9">
        <f>IFERROR(VLOOKUP($A30,Sheet1!$C:$M,8,FALSE),0)</f>
        <v>0</v>
      </c>
      <c r="E30" s="9">
        <f>IFERROR(VLOOKUP($A30,Sheet1!$C:$M,9,FALSE),0)</f>
        <v>0</v>
      </c>
      <c r="F30" s="9">
        <f>IFERROR(VLOOKUP($A30,Sheet1!$C:$M,10,FALSE),0)</f>
        <v>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>
        <f t="shared" si="0"/>
        <v>0</v>
      </c>
    </row>
    <row r="31" spans="1:19">
      <c r="A31" s="43" t="s">
        <v>195</v>
      </c>
      <c r="B31" s="44" t="s">
        <v>196</v>
      </c>
      <c r="C31" s="9">
        <f>IFERROR(VLOOKUP($A31,Sheet1!$C:$M,5,FALSE),0)</f>
        <v>0</v>
      </c>
      <c r="D31" s="9">
        <f>IFERROR(VLOOKUP($A31,Sheet1!$C:$M,8,FALSE),0)</f>
        <v>0</v>
      </c>
      <c r="E31" s="9">
        <f>IFERROR(VLOOKUP($A31,Sheet1!$C:$M,9,FALSE),0)</f>
        <v>0</v>
      </c>
      <c r="F31" s="9">
        <f>IFERROR(VLOOKUP($A31,Sheet1!$C:$M,10,FALSE),0)</f>
        <v>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>
        <f t="shared" si="0"/>
        <v>0</v>
      </c>
    </row>
    <row r="32" spans="1:19">
      <c r="A32" s="43" t="s">
        <v>197</v>
      </c>
      <c r="B32" s="44" t="s">
        <v>198</v>
      </c>
      <c r="C32" s="9">
        <f>IFERROR(VLOOKUP($A32,Sheet1!$C:$M,5,FALSE),0)</f>
        <v>0</v>
      </c>
      <c r="D32" s="9">
        <f>IFERROR(VLOOKUP($A32,Sheet1!$C:$M,8,FALSE),0)</f>
        <v>0</v>
      </c>
      <c r="E32" s="9">
        <f>IFERROR(VLOOKUP($A32,Sheet1!$C:$M,9,FALSE),0)</f>
        <v>0</v>
      </c>
      <c r="F32" s="9">
        <f>IFERROR(VLOOKUP($A32,Sheet1!$C:$M,10,FALSE),0)</f>
        <v>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>
        <f t="shared" si="0"/>
        <v>0</v>
      </c>
    </row>
    <row r="33" spans="1:19">
      <c r="A33" s="43" t="s">
        <v>199</v>
      </c>
      <c r="B33" s="44" t="s">
        <v>200</v>
      </c>
      <c r="C33" s="9">
        <f>IFERROR(VLOOKUP($A33,Sheet1!$C:$M,5,FALSE),0)</f>
        <v>0</v>
      </c>
      <c r="D33" s="9">
        <f>IFERROR(VLOOKUP($A33,Sheet1!$C:$M,8,FALSE),0)</f>
        <v>0</v>
      </c>
      <c r="E33" s="9">
        <f>IFERROR(VLOOKUP($A33,Sheet1!$C:$M,9,FALSE),0)</f>
        <v>0</v>
      </c>
      <c r="F33" s="9">
        <f>IFERROR(VLOOKUP($A33,Sheet1!$C:$M,10,FALSE),0)</f>
        <v>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>
        <f t="shared" si="0"/>
        <v>0</v>
      </c>
    </row>
    <row r="34" spans="1:19">
      <c r="A34" s="43" t="s">
        <v>201</v>
      </c>
      <c r="B34" s="44" t="s">
        <v>202</v>
      </c>
      <c r="C34" s="9">
        <f>IFERROR(VLOOKUP($A34,Sheet1!$C:$M,5,FALSE),0)</f>
        <v>0</v>
      </c>
      <c r="D34" s="9">
        <f>IFERROR(VLOOKUP($A34,Sheet1!$C:$M,8,FALSE),0)</f>
        <v>0</v>
      </c>
      <c r="E34" s="9">
        <f>IFERROR(VLOOKUP($A34,Sheet1!$C:$M,9,FALSE),0)</f>
        <v>0</v>
      </c>
      <c r="F34" s="9">
        <f>IFERROR(VLOOKUP($A34,Sheet1!$C:$M,10,FALSE),0)</f>
        <v>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>
        <f t="shared" si="0"/>
        <v>0</v>
      </c>
    </row>
    <row r="35" spans="1:19">
      <c r="A35" s="43" t="s">
        <v>203</v>
      </c>
      <c r="B35" s="44" t="s">
        <v>204</v>
      </c>
      <c r="C35" s="9">
        <f>IFERROR(VLOOKUP($A35,Sheet1!$C:$M,5,FALSE),0)</f>
        <v>0</v>
      </c>
      <c r="D35" s="9">
        <f>IFERROR(VLOOKUP($A35,Sheet1!$C:$M,8,FALSE),0)</f>
        <v>0</v>
      </c>
      <c r="E35" s="9">
        <f>IFERROR(VLOOKUP($A35,Sheet1!$C:$M,9,FALSE),0)</f>
        <v>0</v>
      </c>
      <c r="F35" s="9">
        <f>IFERROR(VLOOKUP($A35,Sheet1!$C:$M,10,FALSE),0)</f>
        <v>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>
        <f t="shared" si="0"/>
        <v>0</v>
      </c>
    </row>
    <row r="36" spans="1:19">
      <c r="A36" s="43" t="s">
        <v>205</v>
      </c>
      <c r="B36" s="44" t="s">
        <v>206</v>
      </c>
      <c r="C36" s="9">
        <f>IFERROR(VLOOKUP($A36,Sheet1!$C:$M,5,FALSE),0)</f>
        <v>0</v>
      </c>
      <c r="D36" s="9">
        <f>IFERROR(VLOOKUP($A36,Sheet1!$C:$M,8,FALSE),0)</f>
        <v>0</v>
      </c>
      <c r="E36" s="9">
        <f>IFERROR(VLOOKUP($A36,Sheet1!$C:$M,9,FALSE),0)</f>
        <v>0</v>
      </c>
      <c r="F36" s="9">
        <f>IFERROR(VLOOKUP($A36,Sheet1!$C:$M,10,FALSE),0)</f>
        <v>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>
        <f t="shared" si="0"/>
        <v>0</v>
      </c>
    </row>
    <row r="37" spans="1:19">
      <c r="A37" s="43" t="s">
        <v>207</v>
      </c>
      <c r="B37" s="44" t="s">
        <v>208</v>
      </c>
      <c r="C37" s="9">
        <f>IFERROR(VLOOKUP($A37,Sheet1!$C:$M,5,FALSE),0)</f>
        <v>0</v>
      </c>
      <c r="D37" s="9">
        <f>IFERROR(VLOOKUP($A37,Sheet1!$C:$M,8,FALSE),0)</f>
        <v>0</v>
      </c>
      <c r="E37" s="9">
        <f>IFERROR(VLOOKUP($A37,Sheet1!$C:$M,9,FALSE),0)</f>
        <v>0</v>
      </c>
      <c r="F37" s="9">
        <f>IFERROR(VLOOKUP($A37,Sheet1!$C:$M,10,FALSE),0)</f>
        <v>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>
        <f t="shared" si="0"/>
        <v>0</v>
      </c>
    </row>
    <row r="38" spans="1:19">
      <c r="A38" s="43" t="s">
        <v>209</v>
      </c>
      <c r="B38" s="44" t="s">
        <v>210</v>
      </c>
      <c r="C38" s="9">
        <f>IFERROR(VLOOKUP($A38,Sheet1!$C:$M,5,FALSE),0)</f>
        <v>0</v>
      </c>
      <c r="D38" s="9">
        <f>IFERROR(VLOOKUP($A38,Sheet1!$C:$M,8,FALSE),0)</f>
        <v>0</v>
      </c>
      <c r="E38" s="9">
        <f>IFERROR(VLOOKUP($A38,Sheet1!$C:$M,9,FALSE),0)</f>
        <v>0</v>
      </c>
      <c r="F38" s="9">
        <f>IFERROR(VLOOKUP($A38,Sheet1!$C:$M,10,FALSE),0)</f>
        <v>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>
        <f t="shared" si="0"/>
        <v>0</v>
      </c>
    </row>
    <row r="39" spans="1:19">
      <c r="A39" s="43" t="s">
        <v>211</v>
      </c>
      <c r="B39" s="44" t="s">
        <v>212</v>
      </c>
      <c r="C39" s="9">
        <f>IFERROR(VLOOKUP($A39,Sheet1!$C:$M,5,FALSE),0)</f>
        <v>0</v>
      </c>
      <c r="D39" s="9">
        <f>IFERROR(VLOOKUP($A39,Sheet1!$C:$M,8,FALSE),0)</f>
        <v>0</v>
      </c>
      <c r="E39" s="9">
        <f>IFERROR(VLOOKUP($A39,Sheet1!$C:$M,9,FALSE),0)</f>
        <v>0</v>
      </c>
      <c r="F39" s="9">
        <f>IFERROR(VLOOKUP($A39,Sheet1!$C:$M,10,FALSE),0)</f>
        <v>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>
        <f t="shared" si="0"/>
        <v>0</v>
      </c>
    </row>
    <row r="40" spans="1:19">
      <c r="A40" s="43" t="s">
        <v>213</v>
      </c>
      <c r="B40" s="44" t="s">
        <v>214</v>
      </c>
      <c r="C40" s="9">
        <f>IFERROR(VLOOKUP($A40,Sheet1!$C:$M,5,FALSE),0)</f>
        <v>0</v>
      </c>
      <c r="D40" s="9">
        <f>IFERROR(VLOOKUP($A40,Sheet1!$C:$M,8,FALSE),0)</f>
        <v>0</v>
      </c>
      <c r="E40" s="9">
        <f>IFERROR(VLOOKUP($A40,Sheet1!$C:$M,9,FALSE),0)</f>
        <v>0</v>
      </c>
      <c r="F40" s="9">
        <f>IFERROR(VLOOKUP($A40,Sheet1!$C:$M,10,FALSE),0)</f>
        <v>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>
        <f t="shared" si="0"/>
        <v>0</v>
      </c>
    </row>
    <row r="41" spans="1:19">
      <c r="A41" s="43" t="s">
        <v>215</v>
      </c>
      <c r="B41" s="44" t="s">
        <v>216</v>
      </c>
      <c r="C41" s="9">
        <f>IFERROR(VLOOKUP($A41,Sheet1!$C:$M,5,FALSE),0)</f>
        <v>0</v>
      </c>
      <c r="D41" s="9">
        <f>IFERROR(VLOOKUP($A41,Sheet1!$C:$M,8,FALSE),0)</f>
        <v>0</v>
      </c>
      <c r="E41" s="9">
        <f>IFERROR(VLOOKUP($A41,Sheet1!$C:$M,9,FALSE),0)</f>
        <v>0</v>
      </c>
      <c r="F41" s="9">
        <f>IFERROR(VLOOKUP($A41,Sheet1!$C:$M,10,FALSE),0)</f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>
        <f t="shared" si="0"/>
        <v>0</v>
      </c>
    </row>
    <row r="42" spans="1:19">
      <c r="A42" s="43" t="s">
        <v>217</v>
      </c>
      <c r="B42" s="44" t="s">
        <v>218</v>
      </c>
      <c r="C42" s="9">
        <f>IFERROR(VLOOKUP($A42,Sheet1!$C:$M,5,FALSE),0)</f>
        <v>0</v>
      </c>
      <c r="D42" s="9">
        <f>IFERROR(VLOOKUP($A42,Sheet1!$C:$M,8,FALSE),0)</f>
        <v>0</v>
      </c>
      <c r="E42" s="9">
        <f>IFERROR(VLOOKUP($A42,Sheet1!$C:$M,9,FALSE),0)</f>
        <v>0</v>
      </c>
      <c r="F42" s="9">
        <f>IFERROR(VLOOKUP($A42,Sheet1!$C:$M,10,FALSE),0)</f>
        <v>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>
        <f t="shared" si="0"/>
        <v>0</v>
      </c>
    </row>
    <row r="43" spans="1:19">
      <c r="A43" s="43" t="s">
        <v>219</v>
      </c>
      <c r="B43" s="44" t="s">
        <v>220</v>
      </c>
      <c r="C43" s="9">
        <f>IFERROR(VLOOKUP($A43,Sheet1!$C:$M,5,FALSE),0)</f>
        <v>0</v>
      </c>
      <c r="D43" s="9">
        <f>IFERROR(VLOOKUP($A43,Sheet1!$C:$M,8,FALSE),0)</f>
        <v>0</v>
      </c>
      <c r="E43" s="9">
        <f>IFERROR(VLOOKUP($A43,Sheet1!$C:$M,9,FALSE),0)</f>
        <v>0</v>
      </c>
      <c r="F43" s="9">
        <f>IFERROR(VLOOKUP($A43,Sheet1!$C:$M,10,FALSE),0)</f>
        <v>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>
        <f t="shared" si="0"/>
        <v>0</v>
      </c>
    </row>
    <row r="44" spans="1:19">
      <c r="A44" s="43" t="s">
        <v>221</v>
      </c>
      <c r="B44" s="44" t="s">
        <v>222</v>
      </c>
      <c r="C44" s="9">
        <f>IFERROR(VLOOKUP($A44,Sheet1!$C:$M,5,FALSE),0)</f>
        <v>0</v>
      </c>
      <c r="D44" s="9">
        <f>IFERROR(VLOOKUP($A44,Sheet1!$C:$M,8,FALSE),0)</f>
        <v>0</v>
      </c>
      <c r="E44" s="9">
        <f>IFERROR(VLOOKUP($A44,Sheet1!$C:$M,9,FALSE),0)</f>
        <v>0</v>
      </c>
      <c r="F44" s="9">
        <f>IFERROR(VLOOKUP($A44,Sheet1!$C:$M,10,FALSE),0)</f>
        <v>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1">
        <f t="shared" si="0"/>
        <v>0</v>
      </c>
    </row>
    <row r="45" spans="1:19">
      <c r="A45" s="43" t="s">
        <v>223</v>
      </c>
      <c r="B45" s="44" t="s">
        <v>224</v>
      </c>
      <c r="C45" s="9">
        <f>IFERROR(VLOOKUP($A45,Sheet1!$C:$M,5,FALSE),0)</f>
        <v>0</v>
      </c>
      <c r="D45" s="9">
        <f>IFERROR(VLOOKUP($A45,Sheet1!$C:$M,8,FALSE),0)</f>
        <v>0</v>
      </c>
      <c r="E45" s="9">
        <f>IFERROR(VLOOKUP($A45,Sheet1!$C:$M,9,FALSE),0)</f>
        <v>0</v>
      </c>
      <c r="F45" s="9">
        <f>IFERROR(VLOOKUP($A45,Sheet1!$C:$M,10,FALSE),0)</f>
        <v>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1">
        <f t="shared" si="0"/>
        <v>0</v>
      </c>
    </row>
  </sheetData>
  <mergeCells count="13">
    <mergeCell ref="A4:C4"/>
    <mergeCell ref="F4:G4"/>
    <mergeCell ref="L4:S4"/>
    <mergeCell ref="C5:R5"/>
    <mergeCell ref="A1:S1"/>
    <mergeCell ref="A2:C2"/>
    <mergeCell ref="D2:E2"/>
    <mergeCell ref="L2:S2"/>
    <mergeCell ref="A3:E3"/>
    <mergeCell ref="F3:G3"/>
    <mergeCell ref="H3:K3"/>
    <mergeCell ref="L3:P3"/>
    <mergeCell ref="Q3:S3"/>
  </mergeCells>
  <phoneticPr fontId="21" type="noConversion"/>
  <conditionalFormatting sqref="C6:R45">
    <cfRule type="cellIs" dxfId="2" priority="1" operator="equal">
      <formula>0</formula>
    </cfRule>
  </conditionalFormatting>
  <conditionalFormatting sqref="S6:S45">
    <cfRule type="cellIs" dxfId="1" priority="2" operator="greaterThan">
      <formula>100</formula>
    </cfRule>
    <cfRule type="cellIs" dxfId="0" priority="3" operator="lessThanOrEqual">
      <formula>60</formula>
    </cfRule>
  </conditionalFormatting>
  <pageMargins left="0.47244094488188998" right="0.47244094488188998" top="0.74803149606299202" bottom="0.74803149606299202" header="0.31496062992126" footer="0.31496062992126"/>
  <pageSetup paperSize="9" orientation="portrait" horizontalDpi="4294967295" verticalDpi="4294967295" r:id="rId1"/>
  <headerFooter>
    <oddFooter>&amp;C第 &amp;P 页，共 &amp;N 页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83"/>
  <sheetViews>
    <sheetView topLeftCell="A57" workbookViewId="0">
      <selection activeCell="I8" sqref="I8:K8"/>
    </sheetView>
  </sheetViews>
  <sheetFormatPr defaultColWidth="9" defaultRowHeight="14"/>
  <sheetData>
    <row r="1" spans="1:17" ht="16.5">
      <c r="A1" s="47" t="s">
        <v>61</v>
      </c>
      <c r="B1" s="47" t="s">
        <v>60</v>
      </c>
      <c r="C1" s="47" t="s">
        <v>237</v>
      </c>
      <c r="D1" s="47" t="s">
        <v>238</v>
      </c>
      <c r="E1" s="47" t="s">
        <v>239</v>
      </c>
      <c r="F1" s="49">
        <v>65</v>
      </c>
      <c r="G1" s="47" t="s">
        <v>240</v>
      </c>
      <c r="H1" s="47" t="s">
        <v>241</v>
      </c>
      <c r="I1" s="49">
        <v>80</v>
      </c>
      <c r="J1" s="47" t="s">
        <v>242</v>
      </c>
      <c r="K1" s="47" t="s">
        <v>241</v>
      </c>
      <c r="L1" s="49">
        <v>70</v>
      </c>
      <c r="M1" s="47" t="s">
        <v>243</v>
      </c>
      <c r="N1" s="47" t="s">
        <v>241</v>
      </c>
      <c r="O1" s="49">
        <v>80</v>
      </c>
      <c r="P1" s="47" t="s">
        <v>244</v>
      </c>
      <c r="Q1" s="47" t="s">
        <v>241</v>
      </c>
    </row>
    <row r="2" spans="1:17" ht="16.5">
      <c r="A2" s="46" t="s">
        <v>63</v>
      </c>
      <c r="B2" s="46" t="s">
        <v>62</v>
      </c>
      <c r="C2" s="46" t="s">
        <v>237</v>
      </c>
      <c r="D2" s="46" t="s">
        <v>238</v>
      </c>
      <c r="E2" s="46" t="s">
        <v>239</v>
      </c>
      <c r="F2" s="48">
        <v>65</v>
      </c>
      <c r="G2" s="46" t="s">
        <v>245</v>
      </c>
      <c r="H2" s="46" t="s">
        <v>241</v>
      </c>
      <c r="I2" s="48">
        <v>65</v>
      </c>
      <c r="J2" s="46" t="s">
        <v>246</v>
      </c>
      <c r="K2" s="46" t="s">
        <v>241</v>
      </c>
      <c r="L2" s="48">
        <v>75</v>
      </c>
      <c r="M2" s="46" t="s">
        <v>247</v>
      </c>
      <c r="N2" s="46" t="s">
        <v>241</v>
      </c>
      <c r="O2" s="48">
        <v>70</v>
      </c>
      <c r="P2" s="46" t="s">
        <v>248</v>
      </c>
      <c r="Q2" s="46" t="s">
        <v>241</v>
      </c>
    </row>
    <row r="3" spans="1:17" ht="16.5">
      <c r="A3" s="47" t="s">
        <v>65</v>
      </c>
      <c r="B3" s="47" t="s">
        <v>64</v>
      </c>
      <c r="C3" s="47" t="s">
        <v>237</v>
      </c>
      <c r="D3" s="47" t="s">
        <v>238</v>
      </c>
      <c r="E3" s="47" t="s">
        <v>239</v>
      </c>
      <c r="F3" s="47" t="s">
        <v>249</v>
      </c>
      <c r="G3" s="47" t="s">
        <v>249</v>
      </c>
      <c r="H3" s="47" t="s">
        <v>250</v>
      </c>
      <c r="I3" s="49">
        <v>65</v>
      </c>
      <c r="J3" s="47" t="s">
        <v>251</v>
      </c>
      <c r="K3" s="47" t="s">
        <v>241</v>
      </c>
      <c r="L3" s="49">
        <v>70</v>
      </c>
      <c r="M3" s="47" t="s">
        <v>252</v>
      </c>
      <c r="N3" s="47" t="s">
        <v>241</v>
      </c>
      <c r="O3" s="49">
        <v>60</v>
      </c>
      <c r="P3" s="47" t="s">
        <v>253</v>
      </c>
      <c r="Q3" s="47" t="s">
        <v>241</v>
      </c>
    </row>
    <row r="4" spans="1:17" ht="16.5">
      <c r="A4" s="46" t="s">
        <v>67</v>
      </c>
      <c r="B4" s="46" t="s">
        <v>66</v>
      </c>
      <c r="C4" s="46" t="s">
        <v>237</v>
      </c>
      <c r="D4" s="46" t="s">
        <v>238</v>
      </c>
      <c r="E4" s="46" t="s">
        <v>239</v>
      </c>
      <c r="F4" s="48">
        <v>40</v>
      </c>
      <c r="G4" s="46" t="s">
        <v>254</v>
      </c>
      <c r="H4" s="46" t="s">
        <v>241</v>
      </c>
      <c r="I4" s="48">
        <v>65</v>
      </c>
      <c r="J4" s="46" t="s">
        <v>255</v>
      </c>
      <c r="K4" s="46" t="s">
        <v>241</v>
      </c>
      <c r="L4" s="48">
        <v>65</v>
      </c>
      <c r="M4" s="46" t="s">
        <v>256</v>
      </c>
      <c r="N4" s="46" t="s">
        <v>241</v>
      </c>
      <c r="O4" s="48">
        <v>65</v>
      </c>
      <c r="P4" s="46" t="s">
        <v>257</v>
      </c>
      <c r="Q4" s="46" t="s">
        <v>241</v>
      </c>
    </row>
    <row r="5" spans="1:17" ht="16.5">
      <c r="A5" s="47" t="s">
        <v>69</v>
      </c>
      <c r="B5" s="47" t="s">
        <v>68</v>
      </c>
      <c r="C5" s="47" t="s">
        <v>237</v>
      </c>
      <c r="D5" s="47" t="s">
        <v>238</v>
      </c>
      <c r="E5" s="47" t="s">
        <v>239</v>
      </c>
      <c r="F5" s="49">
        <v>65</v>
      </c>
      <c r="G5" s="47" t="s">
        <v>258</v>
      </c>
      <c r="H5" s="47" t="s">
        <v>241</v>
      </c>
      <c r="I5" s="49">
        <v>80</v>
      </c>
      <c r="J5" s="47" t="s">
        <v>259</v>
      </c>
      <c r="K5" s="47" t="s">
        <v>241</v>
      </c>
      <c r="L5" s="49">
        <v>70</v>
      </c>
      <c r="M5" s="47" t="s">
        <v>260</v>
      </c>
      <c r="N5" s="47" t="s">
        <v>241</v>
      </c>
      <c r="O5" s="49">
        <v>70</v>
      </c>
      <c r="P5" s="47" t="s">
        <v>261</v>
      </c>
      <c r="Q5" s="47" t="s">
        <v>241</v>
      </c>
    </row>
    <row r="6" spans="1:17" ht="16.5">
      <c r="A6" s="46" t="s">
        <v>71</v>
      </c>
      <c r="B6" s="46" t="s">
        <v>70</v>
      </c>
      <c r="C6" s="46" t="s">
        <v>237</v>
      </c>
      <c r="D6" s="46" t="s">
        <v>238</v>
      </c>
      <c r="E6" s="46" t="s">
        <v>239</v>
      </c>
      <c r="F6" s="48">
        <v>80</v>
      </c>
      <c r="G6" s="46" t="s">
        <v>262</v>
      </c>
      <c r="H6" s="46" t="s">
        <v>241</v>
      </c>
      <c r="I6" s="48">
        <v>65</v>
      </c>
      <c r="J6" s="46" t="s">
        <v>263</v>
      </c>
      <c r="K6" s="46" t="s">
        <v>241</v>
      </c>
      <c r="L6" s="48">
        <v>70</v>
      </c>
      <c r="M6" s="46" t="s">
        <v>264</v>
      </c>
      <c r="N6" s="46" t="s">
        <v>241</v>
      </c>
      <c r="O6" s="48">
        <v>70</v>
      </c>
      <c r="P6" s="46" t="s">
        <v>264</v>
      </c>
      <c r="Q6" s="46" t="s">
        <v>241</v>
      </c>
    </row>
    <row r="7" spans="1:17" ht="16.5">
      <c r="A7" s="47" t="s">
        <v>73</v>
      </c>
      <c r="B7" s="47" t="s">
        <v>72</v>
      </c>
      <c r="C7" s="47" t="s">
        <v>237</v>
      </c>
      <c r="D7" s="47" t="s">
        <v>238</v>
      </c>
      <c r="E7" s="47" t="s">
        <v>239</v>
      </c>
      <c r="F7" s="49">
        <v>65</v>
      </c>
      <c r="G7" s="47" t="s">
        <v>265</v>
      </c>
      <c r="H7" s="47" t="s">
        <v>241</v>
      </c>
      <c r="I7" s="49">
        <v>80</v>
      </c>
      <c r="J7" s="47" t="s">
        <v>266</v>
      </c>
      <c r="K7" s="47" t="s">
        <v>241</v>
      </c>
      <c r="L7" s="49">
        <v>65</v>
      </c>
      <c r="M7" s="47" t="s">
        <v>267</v>
      </c>
      <c r="N7" s="47" t="s">
        <v>241</v>
      </c>
      <c r="O7" s="49">
        <v>70</v>
      </c>
      <c r="P7" s="47" t="s">
        <v>268</v>
      </c>
      <c r="Q7" s="47" t="s">
        <v>241</v>
      </c>
    </row>
    <row r="8" spans="1:17" ht="16.5">
      <c r="A8" s="46" t="s">
        <v>75</v>
      </c>
      <c r="B8" s="46" t="s">
        <v>74</v>
      </c>
      <c r="C8" s="46" t="s">
        <v>237</v>
      </c>
      <c r="D8" s="46" t="s">
        <v>238</v>
      </c>
      <c r="E8" s="46" t="s">
        <v>239</v>
      </c>
      <c r="F8" s="48">
        <v>65</v>
      </c>
      <c r="G8" s="46" t="s">
        <v>269</v>
      </c>
      <c r="H8" s="46" t="s">
        <v>241</v>
      </c>
      <c r="I8" s="46" t="s">
        <v>249</v>
      </c>
      <c r="J8" s="46" t="s">
        <v>249</v>
      </c>
      <c r="K8" s="46" t="s">
        <v>250</v>
      </c>
      <c r="L8" s="48">
        <v>65</v>
      </c>
      <c r="M8" s="46" t="s">
        <v>270</v>
      </c>
      <c r="N8" s="46" t="s">
        <v>241</v>
      </c>
      <c r="O8" s="48">
        <v>65</v>
      </c>
      <c r="P8" s="46" t="s">
        <v>271</v>
      </c>
      <c r="Q8" s="46" t="s">
        <v>241</v>
      </c>
    </row>
    <row r="9" spans="1:17" ht="16.5">
      <c r="A9" s="47" t="s">
        <v>77</v>
      </c>
      <c r="B9" s="47" t="s">
        <v>76</v>
      </c>
      <c r="C9" s="47" t="s">
        <v>237</v>
      </c>
      <c r="D9" s="47" t="s">
        <v>238</v>
      </c>
      <c r="E9" s="47" t="s">
        <v>239</v>
      </c>
      <c r="F9" s="49">
        <v>65</v>
      </c>
      <c r="G9" s="47" t="s">
        <v>272</v>
      </c>
      <c r="H9" s="47" t="s">
        <v>241</v>
      </c>
      <c r="I9" s="49">
        <v>65</v>
      </c>
      <c r="J9" s="47" t="s">
        <v>273</v>
      </c>
      <c r="K9" s="47" t="s">
        <v>241</v>
      </c>
      <c r="L9" s="49">
        <v>65</v>
      </c>
      <c r="M9" s="47" t="s">
        <v>274</v>
      </c>
      <c r="N9" s="47" t="s">
        <v>241</v>
      </c>
      <c r="O9" s="49">
        <v>65</v>
      </c>
      <c r="P9" s="47" t="s">
        <v>275</v>
      </c>
      <c r="Q9" s="47" t="s">
        <v>241</v>
      </c>
    </row>
    <row r="10" spans="1:17" ht="16.5">
      <c r="A10" s="46" t="s">
        <v>79</v>
      </c>
      <c r="B10" s="46" t="s">
        <v>78</v>
      </c>
      <c r="C10" s="46" t="s">
        <v>237</v>
      </c>
      <c r="D10" s="46" t="s">
        <v>238</v>
      </c>
      <c r="E10" s="46" t="s">
        <v>239</v>
      </c>
      <c r="F10" s="48">
        <v>80</v>
      </c>
      <c r="G10" s="46" t="s">
        <v>276</v>
      </c>
      <c r="H10" s="46" t="s">
        <v>241</v>
      </c>
      <c r="I10" s="48">
        <v>65</v>
      </c>
      <c r="J10" s="46" t="s">
        <v>277</v>
      </c>
      <c r="K10" s="46" t="s">
        <v>241</v>
      </c>
      <c r="L10" s="48">
        <v>65</v>
      </c>
      <c r="M10" s="46" t="s">
        <v>278</v>
      </c>
      <c r="N10" s="46" t="s">
        <v>241</v>
      </c>
      <c r="O10" s="48">
        <v>65</v>
      </c>
      <c r="P10" s="46" t="s">
        <v>279</v>
      </c>
      <c r="Q10" s="46" t="s">
        <v>241</v>
      </c>
    </row>
    <row r="11" spans="1:17" ht="16.5">
      <c r="A11" s="47" t="s">
        <v>81</v>
      </c>
      <c r="B11" s="47" t="s">
        <v>80</v>
      </c>
      <c r="C11" s="47" t="s">
        <v>237</v>
      </c>
      <c r="D11" s="47" t="s">
        <v>238</v>
      </c>
      <c r="E11" s="47" t="s">
        <v>239</v>
      </c>
      <c r="F11" s="49">
        <v>65</v>
      </c>
      <c r="G11" s="47" t="s">
        <v>280</v>
      </c>
      <c r="H11" s="47" t="s">
        <v>241</v>
      </c>
      <c r="I11" s="49">
        <v>80</v>
      </c>
      <c r="J11" s="47" t="s">
        <v>281</v>
      </c>
      <c r="K11" s="47" t="s">
        <v>241</v>
      </c>
      <c r="L11" s="49">
        <v>70</v>
      </c>
      <c r="M11" s="47" t="s">
        <v>282</v>
      </c>
      <c r="N11" s="47" t="s">
        <v>241</v>
      </c>
      <c r="O11" s="49">
        <v>65</v>
      </c>
      <c r="P11" s="47" t="s">
        <v>283</v>
      </c>
      <c r="Q11" s="47" t="s">
        <v>241</v>
      </c>
    </row>
    <row r="12" spans="1:17" ht="16.5">
      <c r="A12" s="46" t="s">
        <v>83</v>
      </c>
      <c r="B12" s="46" t="s">
        <v>82</v>
      </c>
      <c r="C12" s="46" t="s">
        <v>237</v>
      </c>
      <c r="D12" s="46" t="s">
        <v>238</v>
      </c>
      <c r="E12" s="46" t="s">
        <v>239</v>
      </c>
      <c r="F12" s="48">
        <v>50</v>
      </c>
      <c r="G12" s="46" t="s">
        <v>284</v>
      </c>
      <c r="H12" s="46" t="s">
        <v>241</v>
      </c>
      <c r="I12" s="48">
        <v>80</v>
      </c>
      <c r="J12" s="46" t="s">
        <v>285</v>
      </c>
      <c r="K12" s="46" t="s">
        <v>241</v>
      </c>
      <c r="L12" s="48">
        <v>70</v>
      </c>
      <c r="M12" s="46" t="s">
        <v>286</v>
      </c>
      <c r="N12" s="46" t="s">
        <v>241</v>
      </c>
      <c r="O12" s="48">
        <v>75</v>
      </c>
      <c r="P12" s="46" t="s">
        <v>287</v>
      </c>
      <c r="Q12" s="46" t="s">
        <v>241</v>
      </c>
    </row>
    <row r="13" spans="1:17" ht="16.5">
      <c r="A13" s="47" t="s">
        <v>85</v>
      </c>
      <c r="B13" s="47" t="s">
        <v>84</v>
      </c>
      <c r="C13" s="47" t="s">
        <v>237</v>
      </c>
      <c r="D13" s="47" t="s">
        <v>238</v>
      </c>
      <c r="E13" s="47" t="s">
        <v>239</v>
      </c>
      <c r="F13" s="49">
        <v>65</v>
      </c>
      <c r="G13" s="47" t="s">
        <v>288</v>
      </c>
      <c r="H13" s="47" t="s">
        <v>241</v>
      </c>
      <c r="I13" s="49">
        <v>80</v>
      </c>
      <c r="J13" s="47" t="s">
        <v>289</v>
      </c>
      <c r="K13" s="47" t="s">
        <v>241</v>
      </c>
      <c r="L13" s="49">
        <v>70</v>
      </c>
      <c r="M13" s="47" t="s">
        <v>290</v>
      </c>
      <c r="N13" s="47" t="s">
        <v>241</v>
      </c>
      <c r="O13" s="49">
        <v>65</v>
      </c>
      <c r="P13" s="47" t="s">
        <v>291</v>
      </c>
      <c r="Q13" s="47" t="s">
        <v>241</v>
      </c>
    </row>
    <row r="14" spans="1:17" ht="16.5">
      <c r="A14" s="46" t="s">
        <v>87</v>
      </c>
      <c r="B14" s="46" t="s">
        <v>86</v>
      </c>
      <c r="C14" s="46" t="s">
        <v>237</v>
      </c>
      <c r="D14" s="46" t="s">
        <v>238</v>
      </c>
      <c r="E14" s="46" t="s">
        <v>239</v>
      </c>
      <c r="F14" s="48">
        <v>65</v>
      </c>
      <c r="G14" s="46" t="s">
        <v>292</v>
      </c>
      <c r="H14" s="46" t="s">
        <v>241</v>
      </c>
      <c r="I14" s="48">
        <v>80</v>
      </c>
      <c r="J14" s="46" t="s">
        <v>293</v>
      </c>
      <c r="K14" s="46" t="s">
        <v>241</v>
      </c>
      <c r="L14" s="48">
        <v>75</v>
      </c>
      <c r="M14" s="46" t="s">
        <v>294</v>
      </c>
      <c r="N14" s="46" t="s">
        <v>241</v>
      </c>
      <c r="O14" s="48">
        <v>80</v>
      </c>
      <c r="P14" s="46" t="s">
        <v>295</v>
      </c>
      <c r="Q14" s="46" t="s">
        <v>241</v>
      </c>
    </row>
    <row r="15" spans="1:17" ht="16.5">
      <c r="A15" s="47" t="s">
        <v>89</v>
      </c>
      <c r="B15" s="47" t="s">
        <v>88</v>
      </c>
      <c r="C15" s="47" t="s">
        <v>237</v>
      </c>
      <c r="D15" s="47" t="s">
        <v>238</v>
      </c>
      <c r="E15" s="47" t="s">
        <v>239</v>
      </c>
      <c r="F15" s="49">
        <v>65</v>
      </c>
      <c r="G15" s="47" t="s">
        <v>296</v>
      </c>
      <c r="H15" s="47" t="s">
        <v>241</v>
      </c>
      <c r="I15" s="49">
        <v>80</v>
      </c>
      <c r="J15" s="47" t="s">
        <v>297</v>
      </c>
      <c r="K15" s="47" t="s">
        <v>241</v>
      </c>
      <c r="L15" s="49">
        <v>65</v>
      </c>
      <c r="M15" s="47" t="s">
        <v>298</v>
      </c>
      <c r="N15" s="47" t="s">
        <v>241</v>
      </c>
      <c r="O15" s="49">
        <v>65</v>
      </c>
      <c r="P15" s="47" t="s">
        <v>299</v>
      </c>
      <c r="Q15" s="47" t="s">
        <v>241</v>
      </c>
    </row>
    <row r="16" spans="1:17" ht="16.5">
      <c r="A16" s="46" t="s">
        <v>91</v>
      </c>
      <c r="B16" s="46" t="s">
        <v>90</v>
      </c>
      <c r="C16" s="46" t="s">
        <v>237</v>
      </c>
      <c r="D16" s="46" t="s">
        <v>238</v>
      </c>
      <c r="E16" s="46" t="s">
        <v>239</v>
      </c>
      <c r="F16" s="48">
        <v>80</v>
      </c>
      <c r="G16" s="46" t="s">
        <v>300</v>
      </c>
      <c r="H16" s="46" t="s">
        <v>241</v>
      </c>
      <c r="I16" s="48">
        <v>65</v>
      </c>
      <c r="J16" s="46" t="s">
        <v>301</v>
      </c>
      <c r="K16" s="46" t="s">
        <v>241</v>
      </c>
      <c r="L16" s="48">
        <v>65</v>
      </c>
      <c r="M16" s="46" t="s">
        <v>302</v>
      </c>
      <c r="N16" s="46" t="s">
        <v>241</v>
      </c>
      <c r="O16" s="48">
        <v>80</v>
      </c>
      <c r="P16" s="46" t="s">
        <v>303</v>
      </c>
      <c r="Q16" s="46" t="s">
        <v>241</v>
      </c>
    </row>
    <row r="17" spans="1:17" ht="16.5">
      <c r="A17" s="47" t="s">
        <v>93</v>
      </c>
      <c r="B17" s="47" t="s">
        <v>92</v>
      </c>
      <c r="C17" s="47" t="s">
        <v>237</v>
      </c>
      <c r="D17" s="47" t="s">
        <v>238</v>
      </c>
      <c r="E17" s="47" t="s">
        <v>239</v>
      </c>
      <c r="F17" s="49">
        <v>50</v>
      </c>
      <c r="G17" s="47" t="s">
        <v>304</v>
      </c>
      <c r="H17" s="47" t="s">
        <v>241</v>
      </c>
      <c r="I17" s="49">
        <v>80</v>
      </c>
      <c r="J17" s="47" t="s">
        <v>305</v>
      </c>
      <c r="K17" s="47" t="s">
        <v>241</v>
      </c>
      <c r="L17" s="49">
        <v>70</v>
      </c>
      <c r="M17" s="47" t="s">
        <v>306</v>
      </c>
      <c r="N17" s="47" t="s">
        <v>241</v>
      </c>
      <c r="O17" s="49">
        <v>65</v>
      </c>
      <c r="P17" s="47" t="s">
        <v>307</v>
      </c>
      <c r="Q17" s="47" t="s">
        <v>241</v>
      </c>
    </row>
    <row r="18" spans="1:17" ht="16.5">
      <c r="A18" s="46" t="s">
        <v>95</v>
      </c>
      <c r="B18" s="46" t="s">
        <v>94</v>
      </c>
      <c r="C18" s="46" t="s">
        <v>237</v>
      </c>
      <c r="D18" s="46" t="s">
        <v>238</v>
      </c>
      <c r="E18" s="46" t="s">
        <v>239</v>
      </c>
      <c r="F18" s="48">
        <v>80</v>
      </c>
      <c r="G18" s="46" t="s">
        <v>308</v>
      </c>
      <c r="H18" s="46" t="s">
        <v>241</v>
      </c>
      <c r="I18" s="48">
        <v>80</v>
      </c>
      <c r="J18" s="46" t="s">
        <v>309</v>
      </c>
      <c r="K18" s="46" t="s">
        <v>241</v>
      </c>
      <c r="L18" s="48">
        <v>70</v>
      </c>
      <c r="M18" s="46" t="s">
        <v>310</v>
      </c>
      <c r="N18" s="46" t="s">
        <v>241</v>
      </c>
      <c r="O18" s="48">
        <v>75</v>
      </c>
      <c r="P18" s="46" t="s">
        <v>310</v>
      </c>
      <c r="Q18" s="46" t="s">
        <v>241</v>
      </c>
    </row>
    <row r="19" spans="1:17" ht="16.5">
      <c r="A19" s="47" t="s">
        <v>97</v>
      </c>
      <c r="B19" s="47" t="s">
        <v>96</v>
      </c>
      <c r="C19" s="47" t="s">
        <v>237</v>
      </c>
      <c r="D19" s="47" t="s">
        <v>238</v>
      </c>
      <c r="E19" s="47" t="s">
        <v>239</v>
      </c>
      <c r="F19" s="49">
        <v>65</v>
      </c>
      <c r="G19" s="47" t="s">
        <v>300</v>
      </c>
      <c r="H19" s="47" t="s">
        <v>241</v>
      </c>
      <c r="I19" s="49">
        <v>65</v>
      </c>
      <c r="J19" s="47" t="s">
        <v>311</v>
      </c>
      <c r="K19" s="47" t="s">
        <v>241</v>
      </c>
      <c r="L19" s="49">
        <v>70</v>
      </c>
      <c r="M19" s="47" t="s">
        <v>312</v>
      </c>
      <c r="N19" s="47" t="s">
        <v>241</v>
      </c>
      <c r="O19" s="49">
        <v>65</v>
      </c>
      <c r="P19" s="47" t="s">
        <v>313</v>
      </c>
      <c r="Q19" s="47" t="s">
        <v>241</v>
      </c>
    </row>
    <row r="20" spans="1:17" ht="16.5">
      <c r="A20" s="46" t="s">
        <v>99</v>
      </c>
      <c r="B20" s="46" t="s">
        <v>98</v>
      </c>
      <c r="C20" s="46" t="s">
        <v>237</v>
      </c>
      <c r="D20" s="46" t="s">
        <v>238</v>
      </c>
      <c r="E20" s="46" t="s">
        <v>239</v>
      </c>
      <c r="F20" s="48">
        <v>65</v>
      </c>
      <c r="G20" s="46" t="s">
        <v>314</v>
      </c>
      <c r="H20" s="46" t="s">
        <v>241</v>
      </c>
      <c r="I20" s="48">
        <v>80</v>
      </c>
      <c r="J20" s="46" t="s">
        <v>315</v>
      </c>
      <c r="K20" s="46" t="s">
        <v>241</v>
      </c>
      <c r="L20" s="48">
        <v>65</v>
      </c>
      <c r="M20" s="46" t="s">
        <v>316</v>
      </c>
      <c r="N20" s="46" t="s">
        <v>241</v>
      </c>
      <c r="O20" s="48">
        <v>70</v>
      </c>
      <c r="P20" s="46" t="s">
        <v>317</v>
      </c>
      <c r="Q20" s="46" t="s">
        <v>241</v>
      </c>
    </row>
    <row r="21" spans="1:17" ht="16.5">
      <c r="A21" s="47" t="s">
        <v>101</v>
      </c>
      <c r="B21" s="47" t="s">
        <v>100</v>
      </c>
      <c r="C21" s="47" t="s">
        <v>237</v>
      </c>
      <c r="D21" s="47" t="s">
        <v>238</v>
      </c>
      <c r="E21" s="47" t="s">
        <v>239</v>
      </c>
      <c r="F21" s="49">
        <v>40</v>
      </c>
      <c r="G21" s="47" t="s">
        <v>318</v>
      </c>
      <c r="H21" s="47" t="s">
        <v>241</v>
      </c>
      <c r="I21" s="49">
        <v>65</v>
      </c>
      <c r="J21" s="47" t="s">
        <v>319</v>
      </c>
      <c r="K21" s="47" t="s">
        <v>241</v>
      </c>
      <c r="L21" s="49">
        <v>75</v>
      </c>
      <c r="M21" s="47" t="s">
        <v>320</v>
      </c>
      <c r="N21" s="47" t="s">
        <v>241</v>
      </c>
      <c r="O21" s="49">
        <v>75</v>
      </c>
      <c r="P21" s="47" t="s">
        <v>321</v>
      </c>
      <c r="Q21" s="47" t="s">
        <v>241</v>
      </c>
    </row>
    <row r="22" spans="1:17" ht="16.5">
      <c r="A22" s="46" t="s">
        <v>103</v>
      </c>
      <c r="B22" s="46" t="s">
        <v>102</v>
      </c>
      <c r="C22" s="46" t="s">
        <v>237</v>
      </c>
      <c r="D22" s="46" t="s">
        <v>238</v>
      </c>
      <c r="E22" s="46" t="s">
        <v>239</v>
      </c>
      <c r="F22" s="48">
        <v>65</v>
      </c>
      <c r="G22" s="46" t="s">
        <v>322</v>
      </c>
      <c r="H22" s="46" t="s">
        <v>241</v>
      </c>
      <c r="I22" s="48">
        <v>80</v>
      </c>
      <c r="J22" s="46" t="s">
        <v>323</v>
      </c>
      <c r="K22" s="46" t="s">
        <v>241</v>
      </c>
      <c r="L22" s="48">
        <v>65</v>
      </c>
      <c r="M22" s="46" t="s">
        <v>324</v>
      </c>
      <c r="N22" s="46" t="s">
        <v>241</v>
      </c>
      <c r="O22" s="48">
        <v>50</v>
      </c>
      <c r="P22" s="46" t="s">
        <v>325</v>
      </c>
      <c r="Q22" s="46" t="s">
        <v>241</v>
      </c>
    </row>
    <row r="23" spans="1:17" ht="16.5">
      <c r="A23" s="47" t="s">
        <v>105</v>
      </c>
      <c r="B23" s="47" t="s">
        <v>104</v>
      </c>
      <c r="C23" s="47" t="s">
        <v>237</v>
      </c>
      <c r="D23" s="47" t="s">
        <v>238</v>
      </c>
      <c r="E23" s="47" t="s">
        <v>239</v>
      </c>
      <c r="F23" s="49">
        <v>65</v>
      </c>
      <c r="G23" s="47" t="s">
        <v>326</v>
      </c>
      <c r="H23" s="47" t="s">
        <v>241</v>
      </c>
      <c r="I23" s="49">
        <v>80</v>
      </c>
      <c r="J23" s="47" t="s">
        <v>327</v>
      </c>
      <c r="K23" s="47" t="s">
        <v>241</v>
      </c>
      <c r="L23" s="49">
        <v>70</v>
      </c>
      <c r="M23" s="47" t="s">
        <v>328</v>
      </c>
      <c r="N23" s="47" t="s">
        <v>241</v>
      </c>
      <c r="O23" s="49">
        <v>75</v>
      </c>
      <c r="P23" s="47" t="s">
        <v>329</v>
      </c>
      <c r="Q23" s="47" t="s">
        <v>241</v>
      </c>
    </row>
    <row r="24" spans="1:17" ht="16.5">
      <c r="A24" s="46" t="s">
        <v>107</v>
      </c>
      <c r="B24" s="46" t="s">
        <v>106</v>
      </c>
      <c r="C24" s="46" t="s">
        <v>237</v>
      </c>
      <c r="D24" s="46" t="s">
        <v>238</v>
      </c>
      <c r="E24" s="46" t="s">
        <v>239</v>
      </c>
      <c r="F24" s="48">
        <v>40</v>
      </c>
      <c r="G24" s="46" t="s">
        <v>330</v>
      </c>
      <c r="H24" s="46" t="s">
        <v>241</v>
      </c>
      <c r="I24" s="48">
        <v>80</v>
      </c>
      <c r="J24" s="46" t="s">
        <v>331</v>
      </c>
      <c r="K24" s="46" t="s">
        <v>241</v>
      </c>
      <c r="L24" s="48">
        <v>70</v>
      </c>
      <c r="M24" s="46" t="s">
        <v>332</v>
      </c>
      <c r="N24" s="46" t="s">
        <v>241</v>
      </c>
      <c r="O24" s="48">
        <v>75</v>
      </c>
      <c r="P24" s="46" t="s">
        <v>333</v>
      </c>
      <c r="Q24" s="46" t="s">
        <v>241</v>
      </c>
    </row>
    <row r="25" spans="1:17" ht="16.5">
      <c r="A25" s="47" t="s">
        <v>109</v>
      </c>
      <c r="B25" s="47" t="s">
        <v>108</v>
      </c>
      <c r="C25" s="47" t="s">
        <v>237</v>
      </c>
      <c r="D25" s="47" t="s">
        <v>238</v>
      </c>
      <c r="E25" s="47" t="s">
        <v>239</v>
      </c>
      <c r="F25" s="49">
        <v>65</v>
      </c>
      <c r="G25" s="47" t="s">
        <v>334</v>
      </c>
      <c r="H25" s="47" t="s">
        <v>241</v>
      </c>
      <c r="I25" s="49">
        <v>65</v>
      </c>
      <c r="J25" s="47" t="s">
        <v>335</v>
      </c>
      <c r="K25" s="47" t="s">
        <v>241</v>
      </c>
      <c r="L25" s="49">
        <v>60</v>
      </c>
      <c r="M25" s="47" t="s">
        <v>336</v>
      </c>
      <c r="N25" s="47" t="s">
        <v>241</v>
      </c>
      <c r="O25" s="49">
        <v>65</v>
      </c>
      <c r="P25" s="47" t="s">
        <v>337</v>
      </c>
      <c r="Q25" s="47" t="s">
        <v>241</v>
      </c>
    </row>
    <row r="26" spans="1:17" ht="16.5">
      <c r="A26" s="46" t="s">
        <v>111</v>
      </c>
      <c r="B26" s="46" t="s">
        <v>110</v>
      </c>
      <c r="C26" s="46" t="s">
        <v>237</v>
      </c>
      <c r="D26" s="46" t="s">
        <v>238</v>
      </c>
      <c r="E26" s="46" t="s">
        <v>239</v>
      </c>
      <c r="F26" s="48">
        <v>65</v>
      </c>
      <c r="G26" s="46" t="s">
        <v>338</v>
      </c>
      <c r="H26" s="46" t="s">
        <v>241</v>
      </c>
      <c r="I26" s="48">
        <v>65</v>
      </c>
      <c r="J26" s="46" t="s">
        <v>339</v>
      </c>
      <c r="K26" s="46" t="s">
        <v>241</v>
      </c>
      <c r="L26" s="48">
        <v>60</v>
      </c>
      <c r="M26" s="46" t="s">
        <v>340</v>
      </c>
      <c r="N26" s="46" t="s">
        <v>241</v>
      </c>
      <c r="O26" s="48">
        <v>65</v>
      </c>
      <c r="P26" s="46" t="s">
        <v>341</v>
      </c>
      <c r="Q26" s="46" t="s">
        <v>241</v>
      </c>
    </row>
    <row r="27" spans="1:17" ht="16.5">
      <c r="A27" s="47" t="s">
        <v>113</v>
      </c>
      <c r="B27" s="47" t="s">
        <v>112</v>
      </c>
      <c r="C27" s="47" t="s">
        <v>237</v>
      </c>
      <c r="D27" s="47" t="s">
        <v>238</v>
      </c>
      <c r="E27" s="47" t="s">
        <v>239</v>
      </c>
      <c r="F27" s="49">
        <v>65</v>
      </c>
      <c r="G27" s="47" t="s">
        <v>342</v>
      </c>
      <c r="H27" s="47" t="s">
        <v>241</v>
      </c>
      <c r="I27" s="49">
        <v>80</v>
      </c>
      <c r="J27" s="47" t="s">
        <v>343</v>
      </c>
      <c r="K27" s="47" t="s">
        <v>241</v>
      </c>
      <c r="L27" s="49">
        <v>65</v>
      </c>
      <c r="M27" s="47" t="s">
        <v>344</v>
      </c>
      <c r="N27" s="47" t="s">
        <v>241</v>
      </c>
      <c r="O27" s="49">
        <v>60</v>
      </c>
      <c r="P27" s="47" t="s">
        <v>345</v>
      </c>
      <c r="Q27" s="47" t="s">
        <v>241</v>
      </c>
    </row>
    <row r="28" spans="1:17" ht="16.5">
      <c r="A28" s="46" t="s">
        <v>115</v>
      </c>
      <c r="B28" s="46" t="s">
        <v>114</v>
      </c>
      <c r="C28" s="46" t="s">
        <v>237</v>
      </c>
      <c r="D28" s="46" t="s">
        <v>238</v>
      </c>
      <c r="E28" s="46" t="s">
        <v>239</v>
      </c>
      <c r="F28" s="48">
        <v>65</v>
      </c>
      <c r="G28" s="46" t="s">
        <v>346</v>
      </c>
      <c r="H28" s="46" t="s">
        <v>241</v>
      </c>
      <c r="I28" s="48">
        <v>80</v>
      </c>
      <c r="J28" s="46" t="s">
        <v>347</v>
      </c>
      <c r="K28" s="46" t="s">
        <v>241</v>
      </c>
      <c r="L28" s="48">
        <v>65</v>
      </c>
      <c r="M28" s="46" t="s">
        <v>348</v>
      </c>
      <c r="N28" s="46" t="s">
        <v>241</v>
      </c>
      <c r="O28" s="48">
        <v>70</v>
      </c>
      <c r="P28" s="46" t="s">
        <v>349</v>
      </c>
      <c r="Q28" s="46" t="s">
        <v>241</v>
      </c>
    </row>
    <row r="29" spans="1:17" ht="16.5">
      <c r="A29" s="47" t="s">
        <v>117</v>
      </c>
      <c r="B29" s="47" t="s">
        <v>116</v>
      </c>
      <c r="C29" s="47" t="s">
        <v>237</v>
      </c>
      <c r="D29" s="47" t="s">
        <v>238</v>
      </c>
      <c r="E29" s="47" t="s">
        <v>239</v>
      </c>
      <c r="F29" s="49">
        <v>50</v>
      </c>
      <c r="G29" s="47" t="s">
        <v>350</v>
      </c>
      <c r="H29" s="47" t="s">
        <v>241</v>
      </c>
      <c r="I29" s="49">
        <v>65</v>
      </c>
      <c r="J29" s="47" t="s">
        <v>351</v>
      </c>
      <c r="K29" s="47" t="s">
        <v>241</v>
      </c>
      <c r="L29" s="49">
        <v>70</v>
      </c>
      <c r="M29" s="47" t="s">
        <v>352</v>
      </c>
      <c r="N29" s="47" t="s">
        <v>241</v>
      </c>
      <c r="O29" s="49">
        <v>65</v>
      </c>
      <c r="P29" s="47" t="s">
        <v>353</v>
      </c>
      <c r="Q29" s="47" t="s">
        <v>241</v>
      </c>
    </row>
    <row r="30" spans="1:17" ht="16.5">
      <c r="A30" s="46" t="s">
        <v>119</v>
      </c>
      <c r="B30" s="46" t="s">
        <v>118</v>
      </c>
      <c r="C30" s="46" t="s">
        <v>237</v>
      </c>
      <c r="D30" s="46" t="s">
        <v>238</v>
      </c>
      <c r="E30" s="46" t="s">
        <v>239</v>
      </c>
      <c r="F30" s="48">
        <v>65</v>
      </c>
      <c r="G30" s="46" t="s">
        <v>354</v>
      </c>
      <c r="H30" s="46" t="s">
        <v>241</v>
      </c>
      <c r="I30" s="48">
        <v>80</v>
      </c>
      <c r="J30" s="46" t="s">
        <v>355</v>
      </c>
      <c r="K30" s="46" t="s">
        <v>241</v>
      </c>
      <c r="L30" s="48">
        <v>65</v>
      </c>
      <c r="M30" s="46" t="s">
        <v>312</v>
      </c>
      <c r="N30" s="46" t="s">
        <v>241</v>
      </c>
      <c r="O30" s="48">
        <v>80</v>
      </c>
      <c r="P30" s="46" t="s">
        <v>356</v>
      </c>
      <c r="Q30" s="46" t="s">
        <v>241</v>
      </c>
    </row>
    <row r="31" spans="1:17" ht="16.5">
      <c r="A31" s="47" t="s">
        <v>121</v>
      </c>
      <c r="B31" s="47" t="s">
        <v>120</v>
      </c>
      <c r="C31" s="47" t="s">
        <v>237</v>
      </c>
      <c r="D31" s="47" t="s">
        <v>238</v>
      </c>
      <c r="E31" s="47" t="s">
        <v>239</v>
      </c>
      <c r="F31" s="49">
        <v>80</v>
      </c>
      <c r="G31" s="47" t="s">
        <v>350</v>
      </c>
      <c r="H31" s="47" t="s">
        <v>241</v>
      </c>
      <c r="I31" s="49">
        <v>65</v>
      </c>
      <c r="J31" s="47" t="s">
        <v>357</v>
      </c>
      <c r="K31" s="47" t="s">
        <v>241</v>
      </c>
      <c r="L31" s="49">
        <v>65</v>
      </c>
      <c r="M31" s="47" t="s">
        <v>358</v>
      </c>
      <c r="N31" s="47" t="s">
        <v>241</v>
      </c>
      <c r="O31" s="49">
        <v>70</v>
      </c>
      <c r="P31" s="47" t="s">
        <v>359</v>
      </c>
      <c r="Q31" s="47" t="s">
        <v>241</v>
      </c>
    </row>
    <row r="32" spans="1:17" ht="16.5">
      <c r="A32" s="46" t="s">
        <v>123</v>
      </c>
      <c r="B32" s="46" t="s">
        <v>122</v>
      </c>
      <c r="C32" s="46" t="s">
        <v>237</v>
      </c>
      <c r="D32" s="46" t="s">
        <v>238</v>
      </c>
      <c r="E32" s="46" t="s">
        <v>239</v>
      </c>
      <c r="F32" s="48">
        <v>40</v>
      </c>
      <c r="G32" s="46" t="s">
        <v>360</v>
      </c>
      <c r="H32" s="46" t="s">
        <v>241</v>
      </c>
      <c r="I32" s="48">
        <v>80</v>
      </c>
      <c r="J32" s="46" t="s">
        <v>361</v>
      </c>
      <c r="K32" s="46" t="s">
        <v>241</v>
      </c>
      <c r="L32" s="48">
        <v>80</v>
      </c>
      <c r="M32" s="46" t="s">
        <v>362</v>
      </c>
      <c r="N32" s="46" t="s">
        <v>241</v>
      </c>
      <c r="O32" s="48">
        <v>70</v>
      </c>
      <c r="P32" s="46" t="s">
        <v>363</v>
      </c>
      <c r="Q32" s="46" t="s">
        <v>241</v>
      </c>
    </row>
    <row r="33" spans="1:17" ht="16.5">
      <c r="A33" s="47" t="s">
        <v>125</v>
      </c>
      <c r="B33" s="47" t="s">
        <v>124</v>
      </c>
      <c r="C33" s="47" t="s">
        <v>237</v>
      </c>
      <c r="D33" s="47" t="s">
        <v>238</v>
      </c>
      <c r="E33" s="47" t="s">
        <v>239</v>
      </c>
      <c r="F33" s="49">
        <v>65</v>
      </c>
      <c r="G33" s="47" t="s">
        <v>262</v>
      </c>
      <c r="H33" s="47" t="s">
        <v>241</v>
      </c>
      <c r="I33" s="49">
        <v>50</v>
      </c>
      <c r="J33" s="47" t="s">
        <v>364</v>
      </c>
      <c r="K33" s="47" t="s">
        <v>241</v>
      </c>
      <c r="L33" s="49">
        <v>75</v>
      </c>
      <c r="M33" s="47" t="s">
        <v>365</v>
      </c>
      <c r="N33" s="47" t="s">
        <v>241</v>
      </c>
      <c r="O33" s="49">
        <v>75</v>
      </c>
      <c r="P33" s="47" t="s">
        <v>366</v>
      </c>
      <c r="Q33" s="47" t="s">
        <v>241</v>
      </c>
    </row>
    <row r="34" spans="1:17" ht="16.5">
      <c r="A34" s="46" t="s">
        <v>127</v>
      </c>
      <c r="B34" s="46" t="s">
        <v>126</v>
      </c>
      <c r="C34" s="46" t="s">
        <v>237</v>
      </c>
      <c r="D34" s="46" t="s">
        <v>238</v>
      </c>
      <c r="E34" s="46" t="s">
        <v>239</v>
      </c>
      <c r="F34" s="48">
        <v>65</v>
      </c>
      <c r="G34" s="46" t="s">
        <v>367</v>
      </c>
      <c r="H34" s="46" t="s">
        <v>241</v>
      </c>
      <c r="I34" s="48">
        <v>65</v>
      </c>
      <c r="J34" s="46" t="s">
        <v>368</v>
      </c>
      <c r="K34" s="46" t="s">
        <v>241</v>
      </c>
      <c r="L34" s="48">
        <v>70</v>
      </c>
      <c r="M34" s="46" t="s">
        <v>369</v>
      </c>
      <c r="N34" s="46" t="s">
        <v>241</v>
      </c>
      <c r="O34" s="48">
        <v>65</v>
      </c>
      <c r="P34" s="46" t="s">
        <v>370</v>
      </c>
      <c r="Q34" s="46" t="s">
        <v>241</v>
      </c>
    </row>
    <row r="35" spans="1:17" ht="16.5">
      <c r="A35" s="47" t="s">
        <v>129</v>
      </c>
      <c r="B35" s="47" t="s">
        <v>128</v>
      </c>
      <c r="C35" s="47" t="s">
        <v>237</v>
      </c>
      <c r="D35" s="47" t="s">
        <v>238</v>
      </c>
      <c r="E35" s="47" t="s">
        <v>239</v>
      </c>
      <c r="F35" s="49">
        <v>65</v>
      </c>
      <c r="G35" s="47" t="s">
        <v>371</v>
      </c>
      <c r="H35" s="47" t="s">
        <v>241</v>
      </c>
      <c r="I35" s="49">
        <v>80</v>
      </c>
      <c r="J35" s="47" t="s">
        <v>372</v>
      </c>
      <c r="K35" s="47" t="s">
        <v>241</v>
      </c>
      <c r="L35" s="49">
        <v>60</v>
      </c>
      <c r="M35" s="47" t="s">
        <v>373</v>
      </c>
      <c r="N35" s="47" t="s">
        <v>241</v>
      </c>
      <c r="O35" s="49">
        <v>60</v>
      </c>
      <c r="P35" s="47" t="s">
        <v>374</v>
      </c>
      <c r="Q35" s="47" t="s">
        <v>241</v>
      </c>
    </row>
    <row r="36" spans="1:17" ht="16.5">
      <c r="A36" s="46" t="s">
        <v>131</v>
      </c>
      <c r="B36" s="46" t="s">
        <v>130</v>
      </c>
      <c r="C36" s="46" t="s">
        <v>237</v>
      </c>
      <c r="D36" s="46" t="s">
        <v>238</v>
      </c>
      <c r="E36" s="46" t="s">
        <v>239</v>
      </c>
      <c r="F36" s="48">
        <v>80</v>
      </c>
      <c r="G36" s="46" t="s">
        <v>375</v>
      </c>
      <c r="H36" s="46" t="s">
        <v>241</v>
      </c>
      <c r="I36" s="48">
        <v>40</v>
      </c>
      <c r="J36" s="46" t="s">
        <v>376</v>
      </c>
      <c r="K36" s="46" t="s">
        <v>241</v>
      </c>
      <c r="L36" s="48">
        <v>75</v>
      </c>
      <c r="M36" s="46" t="s">
        <v>377</v>
      </c>
      <c r="N36" s="46" t="s">
        <v>241</v>
      </c>
      <c r="O36" s="46" t="s">
        <v>249</v>
      </c>
      <c r="P36" s="46" t="s">
        <v>249</v>
      </c>
      <c r="Q36" s="46" t="s">
        <v>250</v>
      </c>
    </row>
    <row r="37" spans="1:17" ht="16.5">
      <c r="A37" s="47" t="s">
        <v>133</v>
      </c>
      <c r="B37" s="47" t="s">
        <v>132</v>
      </c>
      <c r="C37" s="47" t="s">
        <v>237</v>
      </c>
      <c r="D37" s="47" t="s">
        <v>238</v>
      </c>
      <c r="E37" s="47" t="s">
        <v>239</v>
      </c>
      <c r="F37" s="49">
        <v>65</v>
      </c>
      <c r="G37" s="47" t="s">
        <v>378</v>
      </c>
      <c r="H37" s="47" t="s">
        <v>241</v>
      </c>
      <c r="I37" s="49">
        <v>65</v>
      </c>
      <c r="J37" s="47" t="s">
        <v>379</v>
      </c>
      <c r="K37" s="47" t="s">
        <v>241</v>
      </c>
      <c r="L37" s="49">
        <v>75</v>
      </c>
      <c r="M37" s="47" t="s">
        <v>380</v>
      </c>
      <c r="N37" s="47" t="s">
        <v>241</v>
      </c>
      <c r="O37" s="49">
        <v>70</v>
      </c>
      <c r="P37" s="47" t="s">
        <v>381</v>
      </c>
      <c r="Q37" s="47" t="s">
        <v>241</v>
      </c>
    </row>
    <row r="38" spans="1:17" ht="16.5">
      <c r="A38" s="46" t="s">
        <v>135</v>
      </c>
      <c r="B38" s="46" t="s">
        <v>134</v>
      </c>
      <c r="C38" s="46" t="s">
        <v>237</v>
      </c>
      <c r="D38" s="46" t="s">
        <v>238</v>
      </c>
      <c r="E38" s="46" t="s">
        <v>239</v>
      </c>
      <c r="F38" s="46" t="s">
        <v>249</v>
      </c>
      <c r="G38" s="46" t="s">
        <v>249</v>
      </c>
      <c r="H38" s="46" t="s">
        <v>250</v>
      </c>
      <c r="I38" s="48">
        <v>80</v>
      </c>
      <c r="J38" s="46" t="s">
        <v>382</v>
      </c>
      <c r="K38" s="46" t="s">
        <v>241</v>
      </c>
      <c r="L38" s="48">
        <v>60</v>
      </c>
      <c r="M38" s="46" t="s">
        <v>383</v>
      </c>
      <c r="N38" s="46" t="s">
        <v>241</v>
      </c>
      <c r="O38" s="48">
        <v>40</v>
      </c>
      <c r="P38" s="46" t="s">
        <v>384</v>
      </c>
      <c r="Q38" s="46" t="s">
        <v>241</v>
      </c>
    </row>
    <row r="39" spans="1:17" ht="16.5">
      <c r="A39" s="47" t="s">
        <v>137</v>
      </c>
      <c r="B39" s="47" t="s">
        <v>136</v>
      </c>
      <c r="C39" s="47" t="s">
        <v>237</v>
      </c>
      <c r="D39" s="47" t="s">
        <v>238</v>
      </c>
      <c r="E39" s="47" t="s">
        <v>239</v>
      </c>
      <c r="F39" s="49">
        <v>65</v>
      </c>
      <c r="G39" s="47" t="s">
        <v>385</v>
      </c>
      <c r="H39" s="47" t="s">
        <v>241</v>
      </c>
      <c r="I39" s="49">
        <v>80</v>
      </c>
      <c r="J39" s="47" t="s">
        <v>285</v>
      </c>
      <c r="K39" s="47" t="s">
        <v>241</v>
      </c>
      <c r="L39" s="49">
        <v>70</v>
      </c>
      <c r="M39" s="47" t="s">
        <v>386</v>
      </c>
      <c r="N39" s="47" t="s">
        <v>241</v>
      </c>
      <c r="O39" s="49">
        <v>70</v>
      </c>
      <c r="P39" s="47" t="s">
        <v>387</v>
      </c>
      <c r="Q39" s="47" t="s">
        <v>241</v>
      </c>
    </row>
    <row r="40" spans="1:17" ht="16.5">
      <c r="A40" s="46" t="s">
        <v>139</v>
      </c>
      <c r="B40" s="46" t="s">
        <v>138</v>
      </c>
      <c r="C40" s="46" t="s">
        <v>237</v>
      </c>
      <c r="D40" s="46" t="s">
        <v>238</v>
      </c>
      <c r="E40" s="46" t="s">
        <v>239</v>
      </c>
      <c r="F40" s="48">
        <v>80</v>
      </c>
      <c r="G40" s="46" t="s">
        <v>388</v>
      </c>
      <c r="H40" s="46" t="s">
        <v>241</v>
      </c>
      <c r="I40" s="48">
        <v>65</v>
      </c>
      <c r="J40" s="46" t="s">
        <v>389</v>
      </c>
      <c r="K40" s="46" t="s">
        <v>241</v>
      </c>
      <c r="L40" s="48">
        <v>65</v>
      </c>
      <c r="M40" s="46" t="s">
        <v>390</v>
      </c>
      <c r="N40" s="46" t="s">
        <v>241</v>
      </c>
      <c r="O40" s="48">
        <v>60</v>
      </c>
      <c r="P40" s="46" t="s">
        <v>391</v>
      </c>
      <c r="Q40" s="46" t="s">
        <v>241</v>
      </c>
    </row>
    <row r="41" spans="1:17" ht="16.5">
      <c r="A41" s="47" t="s">
        <v>141</v>
      </c>
      <c r="B41" s="47" t="s">
        <v>140</v>
      </c>
      <c r="C41" s="47" t="s">
        <v>237</v>
      </c>
      <c r="D41" s="47" t="s">
        <v>238</v>
      </c>
      <c r="E41" s="47" t="s">
        <v>239</v>
      </c>
      <c r="F41" s="49">
        <v>65</v>
      </c>
      <c r="G41" s="47" t="s">
        <v>392</v>
      </c>
      <c r="H41" s="47" t="s">
        <v>241</v>
      </c>
      <c r="I41" s="49">
        <v>65</v>
      </c>
      <c r="J41" s="47" t="s">
        <v>393</v>
      </c>
      <c r="K41" s="47" t="s">
        <v>241</v>
      </c>
      <c r="L41" s="49">
        <v>65</v>
      </c>
      <c r="M41" s="47" t="s">
        <v>394</v>
      </c>
      <c r="N41" s="47" t="s">
        <v>241</v>
      </c>
      <c r="O41" s="49">
        <v>65</v>
      </c>
      <c r="P41" s="47" t="s">
        <v>395</v>
      </c>
      <c r="Q41" s="47" t="s">
        <v>241</v>
      </c>
    </row>
    <row r="42" spans="1:17" ht="16.5">
      <c r="A42" s="46" t="s">
        <v>143</v>
      </c>
      <c r="B42" s="46" t="s">
        <v>142</v>
      </c>
      <c r="C42" s="46" t="s">
        <v>237</v>
      </c>
      <c r="D42" s="46" t="s">
        <v>238</v>
      </c>
      <c r="E42" s="46" t="s">
        <v>239</v>
      </c>
      <c r="F42" s="48">
        <v>40</v>
      </c>
      <c r="G42" s="46" t="s">
        <v>396</v>
      </c>
      <c r="H42" s="46" t="s">
        <v>241</v>
      </c>
      <c r="I42" s="48">
        <v>50</v>
      </c>
      <c r="J42" s="46" t="s">
        <v>397</v>
      </c>
      <c r="K42" s="46" t="s">
        <v>241</v>
      </c>
      <c r="L42" s="48">
        <v>65</v>
      </c>
      <c r="M42" s="46" t="s">
        <v>398</v>
      </c>
      <c r="N42" s="46" t="s">
        <v>241</v>
      </c>
      <c r="O42" s="48">
        <v>50</v>
      </c>
      <c r="P42" s="46" t="s">
        <v>399</v>
      </c>
      <c r="Q42" s="46" t="s">
        <v>241</v>
      </c>
    </row>
    <row r="43" spans="1:17" ht="16.5">
      <c r="A43" s="47" t="s">
        <v>400</v>
      </c>
      <c r="B43" s="47" t="s">
        <v>401</v>
      </c>
      <c r="C43" s="47" t="s">
        <v>237</v>
      </c>
      <c r="D43" s="47" t="s">
        <v>238</v>
      </c>
      <c r="E43" s="47" t="s">
        <v>239</v>
      </c>
      <c r="F43" s="47" t="s">
        <v>249</v>
      </c>
      <c r="G43" s="47" t="s">
        <v>249</v>
      </c>
      <c r="H43" s="47" t="s">
        <v>250</v>
      </c>
      <c r="I43" s="47" t="s">
        <v>249</v>
      </c>
      <c r="J43" s="47" t="s">
        <v>249</v>
      </c>
      <c r="K43" s="47" t="s">
        <v>250</v>
      </c>
      <c r="L43" s="47" t="s">
        <v>249</v>
      </c>
      <c r="M43" s="47" t="s">
        <v>249</v>
      </c>
      <c r="N43" s="47" t="s">
        <v>250</v>
      </c>
      <c r="O43" s="47" t="s">
        <v>249</v>
      </c>
      <c r="P43" s="47" t="s">
        <v>249</v>
      </c>
      <c r="Q43" s="47" t="s">
        <v>250</v>
      </c>
    </row>
    <row r="44" spans="1:17" ht="16.5">
      <c r="A44" s="47" t="s">
        <v>146</v>
      </c>
      <c r="B44" s="47" t="s">
        <v>145</v>
      </c>
      <c r="C44" s="47" t="s">
        <v>237</v>
      </c>
      <c r="D44" s="47" t="s">
        <v>238</v>
      </c>
      <c r="E44" s="47" t="s">
        <v>619</v>
      </c>
      <c r="F44" s="49">
        <v>50</v>
      </c>
      <c r="G44" s="47" t="s">
        <v>620</v>
      </c>
      <c r="H44" s="47" t="s">
        <v>241</v>
      </c>
      <c r="I44" s="49">
        <v>65</v>
      </c>
      <c r="J44" s="47" t="s">
        <v>357</v>
      </c>
      <c r="K44" s="47" t="s">
        <v>241</v>
      </c>
      <c r="L44" s="49">
        <v>60</v>
      </c>
      <c r="M44" s="47" t="s">
        <v>621</v>
      </c>
      <c r="N44" s="47" t="s">
        <v>241</v>
      </c>
      <c r="O44" s="49">
        <v>65</v>
      </c>
      <c r="P44" s="47" t="s">
        <v>622</v>
      </c>
      <c r="Q44" s="47" t="s">
        <v>241</v>
      </c>
    </row>
    <row r="45" spans="1:17" ht="16.5">
      <c r="A45" s="46" t="s">
        <v>148</v>
      </c>
      <c r="B45" s="46" t="s">
        <v>147</v>
      </c>
      <c r="C45" s="46" t="s">
        <v>237</v>
      </c>
      <c r="D45" s="46" t="s">
        <v>238</v>
      </c>
      <c r="E45" s="46" t="s">
        <v>619</v>
      </c>
      <c r="F45" s="48">
        <v>50</v>
      </c>
      <c r="G45" s="46" t="s">
        <v>623</v>
      </c>
      <c r="H45" s="46" t="s">
        <v>241</v>
      </c>
      <c r="I45" s="48">
        <v>75</v>
      </c>
      <c r="J45" s="46" t="s">
        <v>624</v>
      </c>
      <c r="K45" s="46" t="s">
        <v>241</v>
      </c>
      <c r="L45" s="48">
        <v>70</v>
      </c>
      <c r="M45" s="46" t="s">
        <v>625</v>
      </c>
      <c r="N45" s="46" t="s">
        <v>241</v>
      </c>
      <c r="O45" s="48">
        <v>0</v>
      </c>
      <c r="P45" s="46" t="s">
        <v>626</v>
      </c>
      <c r="Q45" s="46" t="s">
        <v>241</v>
      </c>
    </row>
    <row r="46" spans="1:17" ht="16.5">
      <c r="A46" s="47" t="s">
        <v>150</v>
      </c>
      <c r="B46" s="47" t="s">
        <v>149</v>
      </c>
      <c r="C46" s="47" t="s">
        <v>237</v>
      </c>
      <c r="D46" s="47" t="s">
        <v>238</v>
      </c>
      <c r="E46" s="47" t="s">
        <v>619</v>
      </c>
      <c r="F46" s="49">
        <v>100</v>
      </c>
      <c r="G46" s="47" t="s">
        <v>627</v>
      </c>
      <c r="H46" s="47" t="s">
        <v>241</v>
      </c>
      <c r="I46" s="49">
        <v>80</v>
      </c>
      <c r="J46" s="47" t="s">
        <v>628</v>
      </c>
      <c r="K46" s="47" t="s">
        <v>241</v>
      </c>
      <c r="L46" s="49">
        <v>75</v>
      </c>
      <c r="M46" s="47" t="s">
        <v>629</v>
      </c>
      <c r="N46" s="47" t="s">
        <v>241</v>
      </c>
      <c r="O46" s="49">
        <v>70</v>
      </c>
      <c r="P46" s="47" t="s">
        <v>630</v>
      </c>
      <c r="Q46" s="47" t="s">
        <v>241</v>
      </c>
    </row>
    <row r="47" spans="1:17" ht="16.5">
      <c r="A47" s="46" t="s">
        <v>152</v>
      </c>
      <c r="B47" s="46" t="s">
        <v>151</v>
      </c>
      <c r="C47" s="46" t="s">
        <v>237</v>
      </c>
      <c r="D47" s="46" t="s">
        <v>238</v>
      </c>
      <c r="E47" s="46" t="s">
        <v>619</v>
      </c>
      <c r="F47" s="48">
        <v>80</v>
      </c>
      <c r="G47" s="46" t="s">
        <v>631</v>
      </c>
      <c r="H47" s="46" t="s">
        <v>241</v>
      </c>
      <c r="I47" s="48">
        <v>100</v>
      </c>
      <c r="J47" s="46" t="s">
        <v>632</v>
      </c>
      <c r="K47" s="46" t="s">
        <v>241</v>
      </c>
      <c r="L47" s="48">
        <v>70</v>
      </c>
      <c r="M47" s="46" t="s">
        <v>633</v>
      </c>
      <c r="N47" s="46" t="s">
        <v>241</v>
      </c>
      <c r="O47" s="48">
        <v>65</v>
      </c>
      <c r="P47" s="46" t="s">
        <v>634</v>
      </c>
      <c r="Q47" s="46" t="s">
        <v>241</v>
      </c>
    </row>
    <row r="48" spans="1:17" ht="16.5">
      <c r="A48" s="47" t="s">
        <v>154</v>
      </c>
      <c r="B48" s="47" t="s">
        <v>153</v>
      </c>
      <c r="C48" s="47" t="s">
        <v>237</v>
      </c>
      <c r="D48" s="47" t="s">
        <v>238</v>
      </c>
      <c r="E48" s="47" t="s">
        <v>619</v>
      </c>
      <c r="F48" s="49">
        <v>80</v>
      </c>
      <c r="G48" s="47" t="s">
        <v>375</v>
      </c>
      <c r="H48" s="47" t="s">
        <v>241</v>
      </c>
      <c r="I48" s="49">
        <v>65</v>
      </c>
      <c r="J48" s="47" t="s">
        <v>635</v>
      </c>
      <c r="K48" s="47" t="s">
        <v>241</v>
      </c>
      <c r="L48" s="49">
        <v>85</v>
      </c>
      <c r="M48" s="47" t="s">
        <v>636</v>
      </c>
      <c r="N48" s="47" t="s">
        <v>241</v>
      </c>
      <c r="O48" s="49">
        <v>70</v>
      </c>
      <c r="P48" s="47" t="s">
        <v>637</v>
      </c>
      <c r="Q48" s="47" t="s">
        <v>241</v>
      </c>
    </row>
    <row r="49" spans="1:17" ht="16.5">
      <c r="A49" s="46" t="s">
        <v>156</v>
      </c>
      <c r="B49" s="46" t="s">
        <v>155</v>
      </c>
      <c r="C49" s="46" t="s">
        <v>237</v>
      </c>
      <c r="D49" s="46" t="s">
        <v>238</v>
      </c>
      <c r="E49" s="46" t="s">
        <v>619</v>
      </c>
      <c r="F49" s="48">
        <v>80</v>
      </c>
      <c r="G49" s="46" t="s">
        <v>638</v>
      </c>
      <c r="H49" s="46" t="s">
        <v>241</v>
      </c>
      <c r="I49" s="48">
        <v>85</v>
      </c>
      <c r="J49" s="46" t="s">
        <v>639</v>
      </c>
      <c r="K49" s="46" t="s">
        <v>241</v>
      </c>
      <c r="L49" s="48">
        <v>65</v>
      </c>
      <c r="M49" s="46" t="s">
        <v>640</v>
      </c>
      <c r="N49" s="46" t="s">
        <v>241</v>
      </c>
      <c r="O49" s="48">
        <v>80</v>
      </c>
      <c r="P49" s="46" t="s">
        <v>641</v>
      </c>
      <c r="Q49" s="46" t="s">
        <v>241</v>
      </c>
    </row>
    <row r="50" spans="1:17" ht="16.5">
      <c r="A50" s="47" t="s">
        <v>158</v>
      </c>
      <c r="B50" s="47" t="s">
        <v>157</v>
      </c>
      <c r="C50" s="47" t="s">
        <v>237</v>
      </c>
      <c r="D50" s="47" t="s">
        <v>238</v>
      </c>
      <c r="E50" s="47" t="s">
        <v>619</v>
      </c>
      <c r="F50" s="49">
        <v>95</v>
      </c>
      <c r="G50" s="47" t="s">
        <v>642</v>
      </c>
      <c r="H50" s="47" t="s">
        <v>241</v>
      </c>
      <c r="I50" s="49">
        <v>70</v>
      </c>
      <c r="J50" s="47" t="s">
        <v>643</v>
      </c>
      <c r="K50" s="47" t="s">
        <v>241</v>
      </c>
      <c r="L50" s="49">
        <v>70</v>
      </c>
      <c r="M50" s="47" t="s">
        <v>644</v>
      </c>
      <c r="N50" s="47" t="s">
        <v>241</v>
      </c>
      <c r="O50" s="49">
        <v>75</v>
      </c>
      <c r="P50" s="47" t="s">
        <v>645</v>
      </c>
      <c r="Q50" s="47" t="s">
        <v>241</v>
      </c>
    </row>
    <row r="51" spans="1:17" ht="16.5">
      <c r="A51" s="46" t="s">
        <v>160</v>
      </c>
      <c r="B51" s="46" t="s">
        <v>159</v>
      </c>
      <c r="C51" s="46" t="s">
        <v>237</v>
      </c>
      <c r="D51" s="46" t="s">
        <v>238</v>
      </c>
      <c r="E51" s="46" t="s">
        <v>619</v>
      </c>
      <c r="F51" s="48">
        <v>80</v>
      </c>
      <c r="G51" s="46" t="s">
        <v>646</v>
      </c>
      <c r="H51" s="46" t="s">
        <v>241</v>
      </c>
      <c r="I51" s="48">
        <v>65</v>
      </c>
      <c r="J51" s="46" t="s">
        <v>647</v>
      </c>
      <c r="K51" s="46" t="s">
        <v>241</v>
      </c>
      <c r="L51" s="48">
        <v>75</v>
      </c>
      <c r="M51" s="46" t="s">
        <v>648</v>
      </c>
      <c r="N51" s="46" t="s">
        <v>241</v>
      </c>
      <c r="O51" s="48">
        <v>70</v>
      </c>
      <c r="P51" s="46" t="s">
        <v>248</v>
      </c>
      <c r="Q51" s="46" t="s">
        <v>241</v>
      </c>
    </row>
    <row r="52" spans="1:17" ht="16.5">
      <c r="A52" s="47" t="s">
        <v>162</v>
      </c>
      <c r="B52" s="47" t="s">
        <v>161</v>
      </c>
      <c r="C52" s="47" t="s">
        <v>237</v>
      </c>
      <c r="D52" s="47" t="s">
        <v>238</v>
      </c>
      <c r="E52" s="47" t="s">
        <v>619</v>
      </c>
      <c r="F52" s="49">
        <v>40</v>
      </c>
      <c r="G52" s="47" t="s">
        <v>649</v>
      </c>
      <c r="H52" s="47" t="s">
        <v>241</v>
      </c>
      <c r="I52" s="49">
        <v>65</v>
      </c>
      <c r="J52" s="47" t="s">
        <v>650</v>
      </c>
      <c r="K52" s="47" t="s">
        <v>241</v>
      </c>
      <c r="L52" s="49">
        <v>75</v>
      </c>
      <c r="M52" s="47" t="s">
        <v>651</v>
      </c>
      <c r="N52" s="47" t="s">
        <v>241</v>
      </c>
      <c r="O52" s="49">
        <v>70</v>
      </c>
      <c r="P52" s="47" t="s">
        <v>652</v>
      </c>
      <c r="Q52" s="47" t="s">
        <v>241</v>
      </c>
    </row>
    <row r="53" spans="1:17" ht="16.5">
      <c r="A53" s="46" t="s">
        <v>164</v>
      </c>
      <c r="B53" s="46" t="s">
        <v>163</v>
      </c>
      <c r="C53" s="46" t="s">
        <v>237</v>
      </c>
      <c r="D53" s="46" t="s">
        <v>238</v>
      </c>
      <c r="E53" s="46" t="s">
        <v>619</v>
      </c>
      <c r="F53" s="48">
        <v>65</v>
      </c>
      <c r="G53" s="46" t="s">
        <v>653</v>
      </c>
      <c r="H53" s="46" t="s">
        <v>241</v>
      </c>
      <c r="I53" s="48">
        <v>75</v>
      </c>
      <c r="J53" s="46" t="s">
        <v>654</v>
      </c>
      <c r="K53" s="46" t="s">
        <v>241</v>
      </c>
      <c r="L53" s="48">
        <v>70</v>
      </c>
      <c r="M53" s="46" t="s">
        <v>398</v>
      </c>
      <c r="N53" s="46" t="s">
        <v>241</v>
      </c>
      <c r="O53" s="48">
        <v>70</v>
      </c>
      <c r="P53" s="46" t="s">
        <v>655</v>
      </c>
      <c r="Q53" s="46" t="s">
        <v>241</v>
      </c>
    </row>
    <row r="54" spans="1:17" ht="16.5">
      <c r="A54" s="47" t="s">
        <v>166</v>
      </c>
      <c r="B54" s="47" t="s">
        <v>165</v>
      </c>
      <c r="C54" s="47" t="s">
        <v>237</v>
      </c>
      <c r="D54" s="47" t="s">
        <v>238</v>
      </c>
      <c r="E54" s="47" t="s">
        <v>619</v>
      </c>
      <c r="F54" s="49">
        <v>90</v>
      </c>
      <c r="G54" s="47" t="s">
        <v>656</v>
      </c>
      <c r="H54" s="47" t="s">
        <v>241</v>
      </c>
      <c r="I54" s="49">
        <v>65</v>
      </c>
      <c r="J54" s="47" t="s">
        <v>632</v>
      </c>
      <c r="K54" s="47" t="s">
        <v>241</v>
      </c>
      <c r="L54" s="49">
        <v>70</v>
      </c>
      <c r="M54" s="47" t="s">
        <v>657</v>
      </c>
      <c r="N54" s="47" t="s">
        <v>241</v>
      </c>
      <c r="O54" s="49">
        <v>70</v>
      </c>
      <c r="P54" s="47" t="s">
        <v>658</v>
      </c>
      <c r="Q54" s="47" t="s">
        <v>241</v>
      </c>
    </row>
    <row r="55" spans="1:17" ht="16.5">
      <c r="A55" s="46" t="s">
        <v>168</v>
      </c>
      <c r="B55" s="46" t="s">
        <v>167</v>
      </c>
      <c r="C55" s="46" t="s">
        <v>237</v>
      </c>
      <c r="D55" s="46" t="s">
        <v>238</v>
      </c>
      <c r="E55" s="46" t="s">
        <v>619</v>
      </c>
      <c r="F55" s="48">
        <v>95</v>
      </c>
      <c r="G55" s="46" t="s">
        <v>659</v>
      </c>
      <c r="H55" s="46" t="s">
        <v>241</v>
      </c>
      <c r="I55" s="48">
        <v>70</v>
      </c>
      <c r="J55" s="46" t="s">
        <v>660</v>
      </c>
      <c r="K55" s="46" t="s">
        <v>241</v>
      </c>
      <c r="L55" s="48">
        <v>75</v>
      </c>
      <c r="M55" s="46" t="s">
        <v>661</v>
      </c>
      <c r="N55" s="46" t="s">
        <v>241</v>
      </c>
      <c r="O55" s="48">
        <v>75</v>
      </c>
      <c r="P55" s="46" t="s">
        <v>662</v>
      </c>
      <c r="Q55" s="46" t="s">
        <v>241</v>
      </c>
    </row>
    <row r="56" spans="1:17" ht="16.5">
      <c r="A56" s="47" t="s">
        <v>170</v>
      </c>
      <c r="B56" s="47" t="s">
        <v>169</v>
      </c>
      <c r="C56" s="47" t="s">
        <v>237</v>
      </c>
      <c r="D56" s="47" t="s">
        <v>238</v>
      </c>
      <c r="E56" s="47" t="s">
        <v>619</v>
      </c>
      <c r="F56" s="49">
        <v>80</v>
      </c>
      <c r="G56" s="47" t="s">
        <v>663</v>
      </c>
      <c r="H56" s="47" t="s">
        <v>241</v>
      </c>
      <c r="I56" s="49">
        <v>50</v>
      </c>
      <c r="J56" s="47" t="s">
        <v>664</v>
      </c>
      <c r="K56" s="47" t="s">
        <v>241</v>
      </c>
      <c r="L56" s="49">
        <v>80</v>
      </c>
      <c r="M56" s="47" t="s">
        <v>665</v>
      </c>
      <c r="N56" s="47" t="s">
        <v>241</v>
      </c>
      <c r="O56" s="49">
        <v>70</v>
      </c>
      <c r="P56" s="47" t="s">
        <v>666</v>
      </c>
      <c r="Q56" s="47" t="s">
        <v>241</v>
      </c>
    </row>
    <row r="57" spans="1:17" ht="16.5">
      <c r="A57" s="46" t="s">
        <v>172</v>
      </c>
      <c r="B57" s="46" t="s">
        <v>171</v>
      </c>
      <c r="C57" s="46" t="s">
        <v>237</v>
      </c>
      <c r="D57" s="46" t="s">
        <v>238</v>
      </c>
      <c r="E57" s="46" t="s">
        <v>619</v>
      </c>
      <c r="F57" s="48">
        <v>90</v>
      </c>
      <c r="G57" s="46" t="s">
        <v>667</v>
      </c>
      <c r="H57" s="46" t="s">
        <v>241</v>
      </c>
      <c r="I57" s="48">
        <v>40</v>
      </c>
      <c r="J57" s="46" t="s">
        <v>668</v>
      </c>
      <c r="K57" s="46" t="s">
        <v>241</v>
      </c>
      <c r="L57" s="48">
        <v>70</v>
      </c>
      <c r="M57" s="46" t="s">
        <v>669</v>
      </c>
      <c r="N57" s="46" t="s">
        <v>241</v>
      </c>
      <c r="O57" s="48">
        <v>80</v>
      </c>
      <c r="P57" s="46" t="s">
        <v>670</v>
      </c>
      <c r="Q57" s="46" t="s">
        <v>241</v>
      </c>
    </row>
    <row r="58" spans="1:17" ht="16.5">
      <c r="A58" s="47" t="s">
        <v>174</v>
      </c>
      <c r="B58" s="47" t="s">
        <v>173</v>
      </c>
      <c r="C58" s="47" t="s">
        <v>237</v>
      </c>
      <c r="D58" s="47" t="s">
        <v>238</v>
      </c>
      <c r="E58" s="47" t="s">
        <v>619</v>
      </c>
      <c r="F58" s="49">
        <v>65</v>
      </c>
      <c r="G58" s="47" t="s">
        <v>671</v>
      </c>
      <c r="H58" s="47" t="s">
        <v>241</v>
      </c>
      <c r="I58" s="49">
        <v>70</v>
      </c>
      <c r="J58" s="47" t="s">
        <v>672</v>
      </c>
      <c r="K58" s="47" t="s">
        <v>241</v>
      </c>
      <c r="L58" s="49">
        <v>65</v>
      </c>
      <c r="M58" s="47" t="s">
        <v>673</v>
      </c>
      <c r="N58" s="47" t="s">
        <v>241</v>
      </c>
      <c r="O58" s="49">
        <v>70</v>
      </c>
      <c r="P58" s="47" t="s">
        <v>674</v>
      </c>
      <c r="Q58" s="47" t="s">
        <v>241</v>
      </c>
    </row>
    <row r="59" spans="1:17" ht="16.5">
      <c r="A59" s="46" t="s">
        <v>176</v>
      </c>
      <c r="B59" s="46" t="s">
        <v>175</v>
      </c>
      <c r="C59" s="46" t="s">
        <v>237</v>
      </c>
      <c r="D59" s="46" t="s">
        <v>238</v>
      </c>
      <c r="E59" s="46" t="s">
        <v>619</v>
      </c>
      <c r="F59" s="48">
        <v>40</v>
      </c>
      <c r="G59" s="46" t="s">
        <v>675</v>
      </c>
      <c r="H59" s="46" t="s">
        <v>241</v>
      </c>
      <c r="I59" s="48">
        <v>60</v>
      </c>
      <c r="J59" s="46" t="s">
        <v>676</v>
      </c>
      <c r="K59" s="46" t="s">
        <v>241</v>
      </c>
      <c r="L59" s="48">
        <v>80</v>
      </c>
      <c r="M59" s="46" t="s">
        <v>661</v>
      </c>
      <c r="N59" s="46" t="s">
        <v>241</v>
      </c>
      <c r="O59" s="48">
        <v>75</v>
      </c>
      <c r="P59" s="46" t="s">
        <v>677</v>
      </c>
      <c r="Q59" s="46" t="s">
        <v>241</v>
      </c>
    </row>
    <row r="60" spans="1:17" ht="16.5">
      <c r="A60" s="47" t="s">
        <v>178</v>
      </c>
      <c r="B60" s="47" t="s">
        <v>177</v>
      </c>
      <c r="C60" s="47" t="s">
        <v>237</v>
      </c>
      <c r="D60" s="47" t="s">
        <v>238</v>
      </c>
      <c r="E60" s="47" t="s">
        <v>619</v>
      </c>
      <c r="F60" s="47" t="s">
        <v>249</v>
      </c>
      <c r="G60" s="47" t="s">
        <v>249</v>
      </c>
      <c r="H60" s="47" t="s">
        <v>250</v>
      </c>
      <c r="I60" s="49">
        <v>50</v>
      </c>
      <c r="J60" s="47" t="s">
        <v>678</v>
      </c>
      <c r="K60" s="47" t="s">
        <v>241</v>
      </c>
      <c r="L60" s="49">
        <v>75</v>
      </c>
      <c r="M60" s="47" t="s">
        <v>679</v>
      </c>
      <c r="N60" s="47" t="s">
        <v>241</v>
      </c>
      <c r="O60" s="49">
        <v>70</v>
      </c>
      <c r="P60" s="47" t="s">
        <v>680</v>
      </c>
      <c r="Q60" s="47" t="s">
        <v>241</v>
      </c>
    </row>
    <row r="61" spans="1:17" ht="16.5">
      <c r="A61" s="46" t="s">
        <v>180</v>
      </c>
      <c r="B61" s="46" t="s">
        <v>179</v>
      </c>
      <c r="C61" s="46" t="s">
        <v>237</v>
      </c>
      <c r="D61" s="46" t="s">
        <v>238</v>
      </c>
      <c r="E61" s="46" t="s">
        <v>619</v>
      </c>
      <c r="F61" s="48">
        <v>65</v>
      </c>
      <c r="G61" s="46" t="s">
        <v>300</v>
      </c>
      <c r="H61" s="46" t="s">
        <v>241</v>
      </c>
      <c r="I61" s="48">
        <v>70</v>
      </c>
      <c r="J61" s="46" t="s">
        <v>681</v>
      </c>
      <c r="K61" s="46" t="s">
        <v>241</v>
      </c>
      <c r="L61" s="48">
        <v>70</v>
      </c>
      <c r="M61" s="46" t="s">
        <v>682</v>
      </c>
      <c r="N61" s="46" t="s">
        <v>241</v>
      </c>
      <c r="O61" s="48">
        <v>70</v>
      </c>
      <c r="P61" s="46" t="s">
        <v>683</v>
      </c>
      <c r="Q61" s="46" t="s">
        <v>241</v>
      </c>
    </row>
    <row r="62" spans="1:17" ht="16.5">
      <c r="A62" s="47" t="s">
        <v>182</v>
      </c>
      <c r="B62" s="47" t="s">
        <v>181</v>
      </c>
      <c r="C62" s="47" t="s">
        <v>237</v>
      </c>
      <c r="D62" s="47" t="s">
        <v>238</v>
      </c>
      <c r="E62" s="47" t="s">
        <v>619</v>
      </c>
      <c r="F62" s="49">
        <v>40</v>
      </c>
      <c r="G62" s="47" t="s">
        <v>684</v>
      </c>
      <c r="H62" s="47" t="s">
        <v>241</v>
      </c>
      <c r="I62" s="49">
        <v>100</v>
      </c>
      <c r="J62" s="47" t="s">
        <v>685</v>
      </c>
      <c r="K62" s="47" t="s">
        <v>241</v>
      </c>
      <c r="L62" s="49">
        <v>75</v>
      </c>
      <c r="M62" s="47" t="s">
        <v>686</v>
      </c>
      <c r="N62" s="47" t="s">
        <v>241</v>
      </c>
      <c r="O62" s="49">
        <v>75</v>
      </c>
      <c r="P62" s="47" t="s">
        <v>687</v>
      </c>
      <c r="Q62" s="47" t="s">
        <v>241</v>
      </c>
    </row>
    <row r="63" spans="1:17" ht="16.5">
      <c r="A63" s="46" t="s">
        <v>184</v>
      </c>
      <c r="B63" s="46" t="s">
        <v>183</v>
      </c>
      <c r="C63" s="46" t="s">
        <v>237</v>
      </c>
      <c r="D63" s="46" t="s">
        <v>238</v>
      </c>
      <c r="E63" s="46" t="s">
        <v>619</v>
      </c>
      <c r="F63" s="48">
        <v>80</v>
      </c>
      <c r="G63" s="46" t="s">
        <v>688</v>
      </c>
      <c r="H63" s="46" t="s">
        <v>241</v>
      </c>
      <c r="I63" s="48">
        <v>80</v>
      </c>
      <c r="J63" s="46" t="s">
        <v>689</v>
      </c>
      <c r="K63" s="46" t="s">
        <v>241</v>
      </c>
      <c r="L63" s="48">
        <v>70</v>
      </c>
      <c r="M63" s="46" t="s">
        <v>690</v>
      </c>
      <c r="N63" s="46" t="s">
        <v>241</v>
      </c>
      <c r="O63" s="48">
        <v>70</v>
      </c>
      <c r="P63" s="46" t="s">
        <v>691</v>
      </c>
      <c r="Q63" s="46" t="s">
        <v>241</v>
      </c>
    </row>
    <row r="64" spans="1:17" ht="16.5">
      <c r="A64" s="47" t="s">
        <v>186</v>
      </c>
      <c r="B64" s="47" t="s">
        <v>185</v>
      </c>
      <c r="C64" s="47" t="s">
        <v>237</v>
      </c>
      <c r="D64" s="47" t="s">
        <v>238</v>
      </c>
      <c r="E64" s="47" t="s">
        <v>619</v>
      </c>
      <c r="F64" s="49">
        <v>80</v>
      </c>
      <c r="G64" s="47" t="s">
        <v>692</v>
      </c>
      <c r="H64" s="47" t="s">
        <v>241</v>
      </c>
      <c r="I64" s="49">
        <v>75</v>
      </c>
      <c r="J64" s="47" t="s">
        <v>693</v>
      </c>
      <c r="K64" s="47" t="s">
        <v>241</v>
      </c>
      <c r="L64" s="49">
        <v>70</v>
      </c>
      <c r="M64" s="47" t="s">
        <v>694</v>
      </c>
      <c r="N64" s="47" t="s">
        <v>241</v>
      </c>
      <c r="O64" s="49">
        <v>75</v>
      </c>
      <c r="P64" s="47" t="s">
        <v>695</v>
      </c>
      <c r="Q64" s="47" t="s">
        <v>241</v>
      </c>
    </row>
    <row r="65" spans="1:17" ht="16.5">
      <c r="A65" s="46" t="s">
        <v>188</v>
      </c>
      <c r="B65" s="46" t="s">
        <v>187</v>
      </c>
      <c r="C65" s="46" t="s">
        <v>237</v>
      </c>
      <c r="D65" s="46" t="s">
        <v>238</v>
      </c>
      <c r="E65" s="46" t="s">
        <v>619</v>
      </c>
      <c r="F65" s="48">
        <v>40</v>
      </c>
      <c r="G65" s="46" t="s">
        <v>696</v>
      </c>
      <c r="H65" s="46" t="s">
        <v>241</v>
      </c>
      <c r="I65" s="48">
        <v>80</v>
      </c>
      <c r="J65" s="46" t="s">
        <v>397</v>
      </c>
      <c r="K65" s="46" t="s">
        <v>241</v>
      </c>
      <c r="L65" s="48">
        <v>70</v>
      </c>
      <c r="M65" s="46" t="s">
        <v>697</v>
      </c>
      <c r="N65" s="46" t="s">
        <v>241</v>
      </c>
      <c r="O65" s="48">
        <v>80</v>
      </c>
      <c r="P65" s="46" t="s">
        <v>698</v>
      </c>
      <c r="Q65" s="46" t="s">
        <v>241</v>
      </c>
    </row>
    <row r="66" spans="1:17" ht="16.5">
      <c r="A66" s="47" t="s">
        <v>190</v>
      </c>
      <c r="B66" s="47" t="s">
        <v>189</v>
      </c>
      <c r="C66" s="47" t="s">
        <v>237</v>
      </c>
      <c r="D66" s="47" t="s">
        <v>238</v>
      </c>
      <c r="E66" s="47" t="s">
        <v>619</v>
      </c>
      <c r="F66" s="49">
        <v>90</v>
      </c>
      <c r="G66" s="47" t="s">
        <v>699</v>
      </c>
      <c r="H66" s="47" t="s">
        <v>241</v>
      </c>
      <c r="I66" s="49">
        <v>65</v>
      </c>
      <c r="J66" s="47" t="s">
        <v>700</v>
      </c>
      <c r="K66" s="47" t="s">
        <v>241</v>
      </c>
      <c r="L66" s="49">
        <v>65</v>
      </c>
      <c r="M66" s="47" t="s">
        <v>701</v>
      </c>
      <c r="N66" s="47" t="s">
        <v>241</v>
      </c>
      <c r="O66" s="49">
        <v>70</v>
      </c>
      <c r="P66" s="47" t="s">
        <v>702</v>
      </c>
      <c r="Q66" s="47" t="s">
        <v>241</v>
      </c>
    </row>
    <row r="67" spans="1:17" ht="16.5">
      <c r="A67" s="46" t="s">
        <v>192</v>
      </c>
      <c r="B67" s="46" t="s">
        <v>191</v>
      </c>
      <c r="C67" s="46" t="s">
        <v>237</v>
      </c>
      <c r="D67" s="46" t="s">
        <v>238</v>
      </c>
      <c r="E67" s="46" t="s">
        <v>619</v>
      </c>
      <c r="F67" s="48">
        <v>80</v>
      </c>
      <c r="G67" s="46" t="s">
        <v>671</v>
      </c>
      <c r="H67" s="46" t="s">
        <v>241</v>
      </c>
      <c r="I67" s="48">
        <v>70</v>
      </c>
      <c r="J67" s="46" t="s">
        <v>389</v>
      </c>
      <c r="K67" s="46" t="s">
        <v>241</v>
      </c>
      <c r="L67" s="48">
        <v>65</v>
      </c>
      <c r="M67" s="46" t="s">
        <v>703</v>
      </c>
      <c r="N67" s="46" t="s">
        <v>241</v>
      </c>
      <c r="O67" s="48">
        <v>65</v>
      </c>
      <c r="P67" s="46" t="s">
        <v>704</v>
      </c>
      <c r="Q67" s="46" t="s">
        <v>241</v>
      </c>
    </row>
    <row r="68" spans="1:17" ht="16.5">
      <c r="A68" s="47" t="s">
        <v>194</v>
      </c>
      <c r="B68" s="47" t="s">
        <v>193</v>
      </c>
      <c r="C68" s="47" t="s">
        <v>237</v>
      </c>
      <c r="D68" s="47" t="s">
        <v>238</v>
      </c>
      <c r="E68" s="47" t="s">
        <v>619</v>
      </c>
      <c r="F68" s="49">
        <v>90</v>
      </c>
      <c r="G68" s="47" t="s">
        <v>705</v>
      </c>
      <c r="H68" s="47" t="s">
        <v>241</v>
      </c>
      <c r="I68" s="49">
        <v>80</v>
      </c>
      <c r="J68" s="47" t="s">
        <v>706</v>
      </c>
      <c r="K68" s="47" t="s">
        <v>241</v>
      </c>
      <c r="L68" s="49">
        <v>80</v>
      </c>
      <c r="M68" s="47" t="s">
        <v>707</v>
      </c>
      <c r="N68" s="47" t="s">
        <v>241</v>
      </c>
      <c r="O68" s="49">
        <v>75</v>
      </c>
      <c r="P68" s="47" t="s">
        <v>637</v>
      </c>
      <c r="Q68" s="47" t="s">
        <v>241</v>
      </c>
    </row>
    <row r="69" spans="1:17" ht="16.5">
      <c r="A69" s="46" t="s">
        <v>196</v>
      </c>
      <c r="B69" s="46" t="s">
        <v>195</v>
      </c>
      <c r="C69" s="46" t="s">
        <v>237</v>
      </c>
      <c r="D69" s="46" t="s">
        <v>238</v>
      </c>
      <c r="E69" s="46" t="s">
        <v>619</v>
      </c>
      <c r="F69" s="48">
        <v>65</v>
      </c>
      <c r="G69" s="46" t="s">
        <v>708</v>
      </c>
      <c r="H69" s="46" t="s">
        <v>241</v>
      </c>
      <c r="I69" s="48">
        <v>70</v>
      </c>
      <c r="J69" s="46" t="s">
        <v>709</v>
      </c>
      <c r="K69" s="46" t="s">
        <v>241</v>
      </c>
      <c r="L69" s="48">
        <v>70</v>
      </c>
      <c r="M69" s="46" t="s">
        <v>710</v>
      </c>
      <c r="N69" s="46" t="s">
        <v>241</v>
      </c>
      <c r="O69" s="48">
        <v>70</v>
      </c>
      <c r="P69" s="46" t="s">
        <v>711</v>
      </c>
      <c r="Q69" s="46" t="s">
        <v>241</v>
      </c>
    </row>
    <row r="70" spans="1:17" ht="16.5">
      <c r="A70" s="47" t="s">
        <v>198</v>
      </c>
      <c r="B70" s="47" t="s">
        <v>197</v>
      </c>
      <c r="C70" s="47" t="s">
        <v>237</v>
      </c>
      <c r="D70" s="47" t="s">
        <v>238</v>
      </c>
      <c r="E70" s="47" t="s">
        <v>619</v>
      </c>
      <c r="F70" s="49">
        <v>80</v>
      </c>
      <c r="G70" s="47" t="s">
        <v>712</v>
      </c>
      <c r="H70" s="47" t="s">
        <v>241</v>
      </c>
      <c r="I70" s="49">
        <v>50</v>
      </c>
      <c r="J70" s="47" t="s">
        <v>361</v>
      </c>
      <c r="K70" s="47" t="s">
        <v>241</v>
      </c>
      <c r="L70" s="49">
        <v>65</v>
      </c>
      <c r="M70" s="47" t="s">
        <v>713</v>
      </c>
      <c r="N70" s="47" t="s">
        <v>241</v>
      </c>
      <c r="O70" s="49">
        <v>70</v>
      </c>
      <c r="P70" s="47" t="s">
        <v>714</v>
      </c>
      <c r="Q70" s="47" t="s">
        <v>241</v>
      </c>
    </row>
    <row r="71" spans="1:17" ht="16.5">
      <c r="A71" s="46" t="s">
        <v>200</v>
      </c>
      <c r="B71" s="46" t="s">
        <v>199</v>
      </c>
      <c r="C71" s="46" t="s">
        <v>237</v>
      </c>
      <c r="D71" s="46" t="s">
        <v>238</v>
      </c>
      <c r="E71" s="46" t="s">
        <v>619</v>
      </c>
      <c r="F71" s="48">
        <v>80</v>
      </c>
      <c r="G71" s="46" t="s">
        <v>715</v>
      </c>
      <c r="H71" s="46" t="s">
        <v>241</v>
      </c>
      <c r="I71" s="48">
        <v>80</v>
      </c>
      <c r="J71" s="46" t="s">
        <v>716</v>
      </c>
      <c r="K71" s="46" t="s">
        <v>241</v>
      </c>
      <c r="L71" s="48">
        <v>75</v>
      </c>
      <c r="M71" s="46" t="s">
        <v>717</v>
      </c>
      <c r="N71" s="46" t="s">
        <v>241</v>
      </c>
      <c r="O71" s="48">
        <v>75</v>
      </c>
      <c r="P71" s="46" t="s">
        <v>718</v>
      </c>
      <c r="Q71" s="46" t="s">
        <v>241</v>
      </c>
    </row>
    <row r="72" spans="1:17" ht="16.5">
      <c r="A72" s="47" t="s">
        <v>202</v>
      </c>
      <c r="B72" s="47" t="s">
        <v>201</v>
      </c>
      <c r="C72" s="47" t="s">
        <v>237</v>
      </c>
      <c r="D72" s="47" t="s">
        <v>238</v>
      </c>
      <c r="E72" s="47" t="s">
        <v>619</v>
      </c>
      <c r="F72" s="49">
        <v>65</v>
      </c>
      <c r="G72" s="47" t="s">
        <v>719</v>
      </c>
      <c r="H72" s="47" t="s">
        <v>241</v>
      </c>
      <c r="I72" s="49">
        <v>50</v>
      </c>
      <c r="J72" s="47" t="s">
        <v>720</v>
      </c>
      <c r="K72" s="47" t="s">
        <v>241</v>
      </c>
      <c r="L72" s="49">
        <v>70</v>
      </c>
      <c r="M72" s="47" t="s">
        <v>721</v>
      </c>
      <c r="N72" s="47" t="s">
        <v>241</v>
      </c>
      <c r="O72" s="49">
        <v>65</v>
      </c>
      <c r="P72" s="47" t="s">
        <v>722</v>
      </c>
      <c r="Q72" s="47" t="s">
        <v>241</v>
      </c>
    </row>
    <row r="73" spans="1:17" ht="16.5">
      <c r="A73" s="46" t="s">
        <v>204</v>
      </c>
      <c r="B73" s="46" t="s">
        <v>203</v>
      </c>
      <c r="C73" s="46" t="s">
        <v>237</v>
      </c>
      <c r="D73" s="46" t="s">
        <v>238</v>
      </c>
      <c r="E73" s="46" t="s">
        <v>619</v>
      </c>
      <c r="F73" s="48">
        <v>80</v>
      </c>
      <c r="G73" s="46" t="s">
        <v>723</v>
      </c>
      <c r="H73" s="46" t="s">
        <v>241</v>
      </c>
      <c r="I73" s="48">
        <v>100</v>
      </c>
      <c r="J73" s="46" t="s">
        <v>724</v>
      </c>
      <c r="K73" s="46" t="s">
        <v>241</v>
      </c>
      <c r="L73" s="48">
        <v>80</v>
      </c>
      <c r="M73" s="46" t="s">
        <v>725</v>
      </c>
      <c r="N73" s="46" t="s">
        <v>241</v>
      </c>
      <c r="O73" s="46" t="s">
        <v>249</v>
      </c>
      <c r="P73" s="46" t="s">
        <v>249</v>
      </c>
      <c r="Q73" s="46" t="s">
        <v>250</v>
      </c>
    </row>
    <row r="74" spans="1:17" ht="16.5">
      <c r="A74" s="47" t="s">
        <v>206</v>
      </c>
      <c r="B74" s="47" t="s">
        <v>205</v>
      </c>
      <c r="C74" s="47" t="s">
        <v>237</v>
      </c>
      <c r="D74" s="47" t="s">
        <v>238</v>
      </c>
      <c r="E74" s="47" t="s">
        <v>619</v>
      </c>
      <c r="F74" s="49">
        <v>80</v>
      </c>
      <c r="G74" s="47" t="s">
        <v>726</v>
      </c>
      <c r="H74" s="47" t="s">
        <v>241</v>
      </c>
      <c r="I74" s="49">
        <v>65</v>
      </c>
      <c r="J74" s="47" t="s">
        <v>727</v>
      </c>
      <c r="K74" s="47" t="s">
        <v>241</v>
      </c>
      <c r="L74" s="49">
        <v>85</v>
      </c>
      <c r="M74" s="47" t="s">
        <v>728</v>
      </c>
      <c r="N74" s="47" t="s">
        <v>241</v>
      </c>
      <c r="O74" s="49">
        <v>75</v>
      </c>
      <c r="P74" s="47" t="s">
        <v>729</v>
      </c>
      <c r="Q74" s="47" t="s">
        <v>241</v>
      </c>
    </row>
    <row r="75" spans="1:17" ht="16.5">
      <c r="A75" s="46" t="s">
        <v>208</v>
      </c>
      <c r="B75" s="46" t="s">
        <v>207</v>
      </c>
      <c r="C75" s="46" t="s">
        <v>237</v>
      </c>
      <c r="D75" s="46" t="s">
        <v>238</v>
      </c>
      <c r="E75" s="46" t="s">
        <v>619</v>
      </c>
      <c r="F75" s="48">
        <v>90</v>
      </c>
      <c r="G75" s="46" t="s">
        <v>730</v>
      </c>
      <c r="H75" s="46" t="s">
        <v>241</v>
      </c>
      <c r="I75" s="48">
        <v>70</v>
      </c>
      <c r="J75" s="46" t="s">
        <v>731</v>
      </c>
      <c r="K75" s="46" t="s">
        <v>241</v>
      </c>
      <c r="L75" s="48">
        <v>80</v>
      </c>
      <c r="M75" s="46" t="s">
        <v>732</v>
      </c>
      <c r="N75" s="46" t="s">
        <v>241</v>
      </c>
      <c r="O75" s="48">
        <v>70</v>
      </c>
      <c r="P75" s="46" t="s">
        <v>733</v>
      </c>
      <c r="Q75" s="46" t="s">
        <v>241</v>
      </c>
    </row>
    <row r="76" spans="1:17" ht="16.5">
      <c r="A76" s="47" t="s">
        <v>210</v>
      </c>
      <c r="B76" s="47" t="s">
        <v>209</v>
      </c>
      <c r="C76" s="47" t="s">
        <v>237</v>
      </c>
      <c r="D76" s="47" t="s">
        <v>238</v>
      </c>
      <c r="E76" s="47" t="s">
        <v>619</v>
      </c>
      <c r="F76" s="49">
        <v>65</v>
      </c>
      <c r="G76" s="47" t="s">
        <v>734</v>
      </c>
      <c r="H76" s="47" t="s">
        <v>241</v>
      </c>
      <c r="I76" s="49">
        <v>65</v>
      </c>
      <c r="J76" s="47" t="s">
        <v>654</v>
      </c>
      <c r="K76" s="47" t="s">
        <v>241</v>
      </c>
      <c r="L76" s="49">
        <v>80</v>
      </c>
      <c r="M76" s="47" t="s">
        <v>735</v>
      </c>
      <c r="N76" s="47" t="s">
        <v>241</v>
      </c>
      <c r="O76" s="49">
        <v>80</v>
      </c>
      <c r="P76" s="47" t="s">
        <v>736</v>
      </c>
      <c r="Q76" s="47" t="s">
        <v>241</v>
      </c>
    </row>
    <row r="77" spans="1:17" ht="16.5">
      <c r="A77" s="46" t="s">
        <v>212</v>
      </c>
      <c r="B77" s="46" t="s">
        <v>211</v>
      </c>
      <c r="C77" s="46" t="s">
        <v>237</v>
      </c>
      <c r="D77" s="46" t="s">
        <v>238</v>
      </c>
      <c r="E77" s="46" t="s">
        <v>619</v>
      </c>
      <c r="F77" s="48">
        <v>80</v>
      </c>
      <c r="G77" s="46" t="s">
        <v>656</v>
      </c>
      <c r="H77" s="46" t="s">
        <v>241</v>
      </c>
      <c r="I77" s="48">
        <v>80</v>
      </c>
      <c r="J77" s="46" t="s">
        <v>737</v>
      </c>
      <c r="K77" s="46" t="s">
        <v>241</v>
      </c>
      <c r="L77" s="48">
        <v>65</v>
      </c>
      <c r="M77" s="46" t="s">
        <v>270</v>
      </c>
      <c r="N77" s="46" t="s">
        <v>241</v>
      </c>
      <c r="O77" s="48">
        <v>75</v>
      </c>
      <c r="P77" s="46" t="s">
        <v>738</v>
      </c>
      <c r="Q77" s="46" t="s">
        <v>241</v>
      </c>
    </row>
    <row r="78" spans="1:17" ht="16.5">
      <c r="A78" s="47" t="s">
        <v>214</v>
      </c>
      <c r="B78" s="47" t="s">
        <v>213</v>
      </c>
      <c r="C78" s="47" t="s">
        <v>237</v>
      </c>
      <c r="D78" s="47" t="s">
        <v>238</v>
      </c>
      <c r="E78" s="47" t="s">
        <v>619</v>
      </c>
      <c r="F78" s="49">
        <v>50</v>
      </c>
      <c r="G78" s="47" t="s">
        <v>739</v>
      </c>
      <c r="H78" s="47" t="s">
        <v>241</v>
      </c>
      <c r="I78" s="49">
        <v>60</v>
      </c>
      <c r="J78" s="47" t="s">
        <v>740</v>
      </c>
      <c r="K78" s="47" t="s">
        <v>241</v>
      </c>
      <c r="L78" s="49">
        <v>70</v>
      </c>
      <c r="M78" s="47" t="s">
        <v>741</v>
      </c>
      <c r="N78" s="47" t="s">
        <v>241</v>
      </c>
      <c r="O78" s="49">
        <v>70</v>
      </c>
      <c r="P78" s="47" t="s">
        <v>742</v>
      </c>
      <c r="Q78" s="47" t="s">
        <v>241</v>
      </c>
    </row>
    <row r="79" spans="1:17" ht="16.5">
      <c r="A79" s="46" t="s">
        <v>216</v>
      </c>
      <c r="B79" s="46" t="s">
        <v>215</v>
      </c>
      <c r="C79" s="46" t="s">
        <v>237</v>
      </c>
      <c r="D79" s="46" t="s">
        <v>238</v>
      </c>
      <c r="E79" s="46" t="s">
        <v>619</v>
      </c>
      <c r="F79" s="48">
        <v>65</v>
      </c>
      <c r="G79" s="46" t="s">
        <v>743</v>
      </c>
      <c r="H79" s="46" t="s">
        <v>241</v>
      </c>
      <c r="I79" s="48">
        <v>65</v>
      </c>
      <c r="J79" s="46" t="s">
        <v>744</v>
      </c>
      <c r="K79" s="46" t="s">
        <v>241</v>
      </c>
      <c r="L79" s="48">
        <v>80</v>
      </c>
      <c r="M79" s="46" t="s">
        <v>745</v>
      </c>
      <c r="N79" s="46" t="s">
        <v>241</v>
      </c>
      <c r="O79" s="48">
        <v>70</v>
      </c>
      <c r="P79" s="46" t="s">
        <v>283</v>
      </c>
      <c r="Q79" s="46" t="s">
        <v>241</v>
      </c>
    </row>
    <row r="80" spans="1:17" ht="16.5">
      <c r="A80" s="47" t="s">
        <v>218</v>
      </c>
      <c r="B80" s="47" t="s">
        <v>217</v>
      </c>
      <c r="C80" s="47" t="s">
        <v>237</v>
      </c>
      <c r="D80" s="47" t="s">
        <v>238</v>
      </c>
      <c r="E80" s="47" t="s">
        <v>619</v>
      </c>
      <c r="F80" s="49">
        <v>40</v>
      </c>
      <c r="G80" s="47" t="s">
        <v>746</v>
      </c>
      <c r="H80" s="47" t="s">
        <v>241</v>
      </c>
      <c r="I80" s="49">
        <v>70</v>
      </c>
      <c r="J80" s="47" t="s">
        <v>747</v>
      </c>
      <c r="K80" s="47" t="s">
        <v>241</v>
      </c>
      <c r="L80" s="49">
        <v>65</v>
      </c>
      <c r="M80" s="47" t="s">
        <v>748</v>
      </c>
      <c r="N80" s="47" t="s">
        <v>241</v>
      </c>
      <c r="O80" s="49">
        <v>70</v>
      </c>
      <c r="P80" s="47" t="s">
        <v>749</v>
      </c>
      <c r="Q80" s="47" t="s">
        <v>241</v>
      </c>
    </row>
    <row r="81" spans="1:17" ht="16.5">
      <c r="A81" s="46" t="s">
        <v>220</v>
      </c>
      <c r="B81" s="46" t="s">
        <v>219</v>
      </c>
      <c r="C81" s="46" t="s">
        <v>237</v>
      </c>
      <c r="D81" s="46" t="s">
        <v>238</v>
      </c>
      <c r="E81" s="46" t="s">
        <v>619</v>
      </c>
      <c r="F81" s="48">
        <v>90</v>
      </c>
      <c r="G81" s="46" t="s">
        <v>750</v>
      </c>
      <c r="H81" s="46" t="s">
        <v>241</v>
      </c>
      <c r="I81" s="48">
        <v>80</v>
      </c>
      <c r="J81" s="46" t="s">
        <v>751</v>
      </c>
      <c r="K81" s="46" t="s">
        <v>241</v>
      </c>
      <c r="L81" s="48">
        <v>70</v>
      </c>
      <c r="M81" s="46" t="s">
        <v>752</v>
      </c>
      <c r="N81" s="46" t="s">
        <v>241</v>
      </c>
      <c r="O81" s="48">
        <v>75</v>
      </c>
      <c r="P81" s="46" t="s">
        <v>753</v>
      </c>
      <c r="Q81" s="46" t="s">
        <v>241</v>
      </c>
    </row>
    <row r="82" spans="1:17" ht="16.5">
      <c r="A82" s="47" t="s">
        <v>222</v>
      </c>
      <c r="B82" s="47" t="s">
        <v>221</v>
      </c>
      <c r="C82" s="47" t="s">
        <v>237</v>
      </c>
      <c r="D82" s="47" t="s">
        <v>238</v>
      </c>
      <c r="E82" s="47" t="s">
        <v>619</v>
      </c>
      <c r="F82" s="49">
        <v>80</v>
      </c>
      <c r="G82" s="47" t="s">
        <v>671</v>
      </c>
      <c r="H82" s="47" t="s">
        <v>241</v>
      </c>
      <c r="I82" s="49">
        <v>60</v>
      </c>
      <c r="J82" s="47" t="s">
        <v>311</v>
      </c>
      <c r="K82" s="47" t="s">
        <v>241</v>
      </c>
      <c r="L82" s="49">
        <v>60</v>
      </c>
      <c r="M82" s="47" t="s">
        <v>754</v>
      </c>
      <c r="N82" s="47" t="s">
        <v>241</v>
      </c>
      <c r="O82" s="49">
        <v>70</v>
      </c>
      <c r="P82" s="47" t="s">
        <v>755</v>
      </c>
      <c r="Q82" s="47" t="s">
        <v>241</v>
      </c>
    </row>
    <row r="83" spans="1:17" ht="16.5">
      <c r="A83" s="46" t="s">
        <v>224</v>
      </c>
      <c r="B83" s="46" t="s">
        <v>223</v>
      </c>
      <c r="C83" s="46" t="s">
        <v>237</v>
      </c>
      <c r="D83" s="46" t="s">
        <v>238</v>
      </c>
      <c r="E83" s="46" t="s">
        <v>619</v>
      </c>
      <c r="F83" s="48">
        <v>80</v>
      </c>
      <c r="G83" s="46" t="s">
        <v>756</v>
      </c>
      <c r="H83" s="46" t="s">
        <v>241</v>
      </c>
      <c r="I83" s="48">
        <v>85</v>
      </c>
      <c r="J83" s="46" t="s">
        <v>757</v>
      </c>
      <c r="K83" s="46" t="s">
        <v>241</v>
      </c>
      <c r="L83" s="48">
        <v>65</v>
      </c>
      <c r="M83" s="46" t="s">
        <v>745</v>
      </c>
      <c r="N83" s="46" t="s">
        <v>241</v>
      </c>
      <c r="O83" s="48">
        <v>70</v>
      </c>
      <c r="P83" s="46" t="s">
        <v>758</v>
      </c>
      <c r="Q83" s="46" t="s">
        <v>241</v>
      </c>
    </row>
  </sheetData>
  <phoneticPr fontId="21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83"/>
  <sheetViews>
    <sheetView workbookViewId="0">
      <selection activeCell="A11" sqref="A11:XFD11"/>
    </sheetView>
  </sheetViews>
  <sheetFormatPr defaultRowHeight="14"/>
  <sheetData>
    <row r="1" spans="1:17" ht="16.5">
      <c r="A1" s="47" t="s">
        <v>61</v>
      </c>
      <c r="B1" s="47" t="s">
        <v>60</v>
      </c>
      <c r="C1" s="47" t="s">
        <v>237</v>
      </c>
      <c r="D1" s="47" t="s">
        <v>238</v>
      </c>
      <c r="E1" s="47" t="s">
        <v>239</v>
      </c>
      <c r="F1" s="49">
        <v>90.5</v>
      </c>
      <c r="G1" s="47" t="s">
        <v>402</v>
      </c>
      <c r="H1" s="47" t="s">
        <v>403</v>
      </c>
      <c r="I1" s="47" t="s">
        <v>241</v>
      </c>
      <c r="J1" s="49">
        <v>80</v>
      </c>
      <c r="K1" s="47" t="s">
        <v>404</v>
      </c>
      <c r="L1" s="47" t="s">
        <v>405</v>
      </c>
      <c r="M1" s="47" t="s">
        <v>241</v>
      </c>
      <c r="N1" s="49">
        <v>81</v>
      </c>
      <c r="O1" s="47" t="s">
        <v>406</v>
      </c>
      <c r="P1" s="47" t="s">
        <v>407</v>
      </c>
      <c r="Q1" s="47" t="s">
        <v>241</v>
      </c>
    </row>
    <row r="2" spans="1:17" ht="16.5">
      <c r="A2" s="46" t="s">
        <v>63</v>
      </c>
      <c r="B2" s="46" t="s">
        <v>62</v>
      </c>
      <c r="C2" s="46" t="s">
        <v>237</v>
      </c>
      <c r="D2" s="46" t="s">
        <v>238</v>
      </c>
      <c r="E2" s="46" t="s">
        <v>239</v>
      </c>
      <c r="F2" s="48">
        <v>90</v>
      </c>
      <c r="G2" s="46" t="s">
        <v>408</v>
      </c>
      <c r="H2" s="46" t="s">
        <v>409</v>
      </c>
      <c r="I2" s="46" t="s">
        <v>241</v>
      </c>
      <c r="J2" s="48">
        <v>91.5</v>
      </c>
      <c r="K2" s="46" t="s">
        <v>410</v>
      </c>
      <c r="L2" s="46" t="s">
        <v>411</v>
      </c>
      <c r="M2" s="46" t="s">
        <v>241</v>
      </c>
      <c r="N2" s="48">
        <v>62</v>
      </c>
      <c r="O2" s="46" t="s">
        <v>412</v>
      </c>
      <c r="P2" s="46" t="s">
        <v>413</v>
      </c>
      <c r="Q2" s="46" t="s">
        <v>241</v>
      </c>
    </row>
    <row r="3" spans="1:17" ht="16.5">
      <c r="A3" s="47" t="s">
        <v>65</v>
      </c>
      <c r="B3" s="47" t="s">
        <v>64</v>
      </c>
      <c r="C3" s="47" t="s">
        <v>237</v>
      </c>
      <c r="D3" s="47" t="s">
        <v>238</v>
      </c>
      <c r="E3" s="47" t="s">
        <v>239</v>
      </c>
      <c r="F3" s="49">
        <v>88</v>
      </c>
      <c r="G3" s="47" t="s">
        <v>414</v>
      </c>
      <c r="H3" s="47" t="s">
        <v>415</v>
      </c>
      <c r="I3" s="47" t="s">
        <v>241</v>
      </c>
      <c r="J3" s="49">
        <v>94.5</v>
      </c>
      <c r="K3" s="47" t="s">
        <v>416</v>
      </c>
      <c r="L3" s="47" t="s">
        <v>417</v>
      </c>
      <c r="M3" s="47" t="s">
        <v>241</v>
      </c>
      <c r="N3" s="49">
        <v>59</v>
      </c>
      <c r="O3" s="47" t="s">
        <v>418</v>
      </c>
      <c r="P3" s="47" t="s">
        <v>419</v>
      </c>
      <c r="Q3" s="47" t="s">
        <v>241</v>
      </c>
    </row>
    <row r="4" spans="1:17" ht="16.5">
      <c r="A4" s="46" t="s">
        <v>67</v>
      </c>
      <c r="B4" s="46" t="s">
        <v>66</v>
      </c>
      <c r="C4" s="46" t="s">
        <v>237</v>
      </c>
      <c r="D4" s="46" t="s">
        <v>238</v>
      </c>
      <c r="E4" s="46" t="s">
        <v>239</v>
      </c>
      <c r="F4" s="48">
        <v>84.5</v>
      </c>
      <c r="G4" s="46" t="s">
        <v>420</v>
      </c>
      <c r="H4" s="46" t="s">
        <v>421</v>
      </c>
      <c r="I4" s="46" t="s">
        <v>241</v>
      </c>
      <c r="J4" s="48">
        <v>64</v>
      </c>
      <c r="K4" s="46" t="s">
        <v>422</v>
      </c>
      <c r="L4" s="46" t="s">
        <v>423</v>
      </c>
      <c r="M4" s="46" t="s">
        <v>241</v>
      </c>
      <c r="N4" s="48">
        <v>73</v>
      </c>
      <c r="O4" s="46" t="s">
        <v>424</v>
      </c>
      <c r="P4" s="46" t="s">
        <v>425</v>
      </c>
      <c r="Q4" s="46" t="s">
        <v>241</v>
      </c>
    </row>
    <row r="5" spans="1:17" ht="16.5">
      <c r="A5" s="47" t="s">
        <v>69</v>
      </c>
      <c r="B5" s="47" t="s">
        <v>68</v>
      </c>
      <c r="C5" s="47" t="s">
        <v>237</v>
      </c>
      <c r="D5" s="47" t="s">
        <v>238</v>
      </c>
      <c r="E5" s="47" t="s">
        <v>239</v>
      </c>
      <c r="F5" s="49">
        <v>90</v>
      </c>
      <c r="G5" s="47" t="s">
        <v>426</v>
      </c>
      <c r="H5" s="47" t="s">
        <v>427</v>
      </c>
      <c r="I5" s="47" t="s">
        <v>241</v>
      </c>
      <c r="J5" s="49">
        <v>95.5</v>
      </c>
      <c r="K5" s="47" t="s">
        <v>428</v>
      </c>
      <c r="L5" s="47" t="s">
        <v>429</v>
      </c>
      <c r="M5" s="47" t="s">
        <v>241</v>
      </c>
      <c r="N5" s="49">
        <v>100</v>
      </c>
      <c r="O5" s="47" t="s">
        <v>430</v>
      </c>
      <c r="P5" s="47" t="s">
        <v>431</v>
      </c>
      <c r="Q5" s="47" t="s">
        <v>241</v>
      </c>
    </row>
    <row r="6" spans="1:17" ht="16.5">
      <c r="A6" s="46" t="s">
        <v>71</v>
      </c>
      <c r="B6" s="46" t="s">
        <v>70</v>
      </c>
      <c r="C6" s="46" t="s">
        <v>237</v>
      </c>
      <c r="D6" s="46" t="s">
        <v>238</v>
      </c>
      <c r="E6" s="46" t="s">
        <v>239</v>
      </c>
      <c r="F6" s="48">
        <v>82</v>
      </c>
      <c r="G6" s="46" t="s">
        <v>432</v>
      </c>
      <c r="H6" s="46" t="s">
        <v>433</v>
      </c>
      <c r="I6" s="46" t="s">
        <v>241</v>
      </c>
      <c r="J6" s="48">
        <v>88</v>
      </c>
      <c r="K6" s="46" t="s">
        <v>434</v>
      </c>
      <c r="L6" s="46" t="s">
        <v>435</v>
      </c>
      <c r="M6" s="46" t="s">
        <v>241</v>
      </c>
      <c r="N6" s="48">
        <v>96</v>
      </c>
      <c r="O6" s="46" t="s">
        <v>436</v>
      </c>
      <c r="P6" s="46" t="s">
        <v>437</v>
      </c>
      <c r="Q6" s="46" t="s">
        <v>241</v>
      </c>
    </row>
    <row r="7" spans="1:17" ht="16.5">
      <c r="A7" s="47" t="s">
        <v>73</v>
      </c>
      <c r="B7" s="47" t="s">
        <v>72</v>
      </c>
      <c r="C7" s="47" t="s">
        <v>237</v>
      </c>
      <c r="D7" s="47" t="s">
        <v>238</v>
      </c>
      <c r="E7" s="47" t="s">
        <v>239</v>
      </c>
      <c r="F7" s="49">
        <v>91.5</v>
      </c>
      <c r="G7" s="47" t="s">
        <v>409</v>
      </c>
      <c r="H7" s="47" t="s">
        <v>438</v>
      </c>
      <c r="I7" s="47" t="s">
        <v>241</v>
      </c>
      <c r="J7" s="49">
        <v>92</v>
      </c>
      <c r="K7" s="47" t="s">
        <v>439</v>
      </c>
      <c r="L7" s="47" t="s">
        <v>440</v>
      </c>
      <c r="M7" s="47" t="s">
        <v>241</v>
      </c>
      <c r="N7" s="49">
        <v>92</v>
      </c>
      <c r="O7" s="47" t="s">
        <v>430</v>
      </c>
      <c r="P7" s="47" t="s">
        <v>431</v>
      </c>
      <c r="Q7" s="47" t="s">
        <v>241</v>
      </c>
    </row>
    <row r="8" spans="1:17" ht="16.5">
      <c r="A8" s="46" t="s">
        <v>75</v>
      </c>
      <c r="B8" s="46" t="s">
        <v>74</v>
      </c>
      <c r="C8" s="46" t="s">
        <v>237</v>
      </c>
      <c r="D8" s="46" t="s">
        <v>238</v>
      </c>
      <c r="E8" s="46" t="s">
        <v>239</v>
      </c>
      <c r="F8" s="48">
        <v>67</v>
      </c>
      <c r="G8" s="46" t="s">
        <v>441</v>
      </c>
      <c r="H8" s="46" t="s">
        <v>442</v>
      </c>
      <c r="I8" s="46" t="s">
        <v>241</v>
      </c>
      <c r="J8" s="48">
        <v>0</v>
      </c>
      <c r="K8" s="46" t="s">
        <v>249</v>
      </c>
      <c r="L8" s="46" t="s">
        <v>249</v>
      </c>
      <c r="M8" s="46" t="s">
        <v>443</v>
      </c>
      <c r="N8" s="48">
        <v>54</v>
      </c>
      <c r="O8" s="46" t="s">
        <v>444</v>
      </c>
      <c r="P8" s="46" t="s">
        <v>445</v>
      </c>
      <c r="Q8" s="46" t="s">
        <v>241</v>
      </c>
    </row>
    <row r="9" spans="1:17" ht="16.5">
      <c r="A9" s="47" t="s">
        <v>77</v>
      </c>
      <c r="B9" s="47" t="s">
        <v>76</v>
      </c>
      <c r="C9" s="47" t="s">
        <v>237</v>
      </c>
      <c r="D9" s="47" t="s">
        <v>238</v>
      </c>
      <c r="E9" s="47" t="s">
        <v>239</v>
      </c>
      <c r="F9" s="49">
        <v>91</v>
      </c>
      <c r="G9" s="47" t="s">
        <v>446</v>
      </c>
      <c r="H9" s="47" t="s">
        <v>447</v>
      </c>
      <c r="I9" s="47" t="s">
        <v>241</v>
      </c>
      <c r="J9" s="49">
        <v>78</v>
      </c>
      <c r="K9" s="47" t="s">
        <v>448</v>
      </c>
      <c r="L9" s="47" t="s">
        <v>449</v>
      </c>
      <c r="M9" s="47" t="s">
        <v>241</v>
      </c>
      <c r="N9" s="49">
        <v>92</v>
      </c>
      <c r="O9" s="47" t="s">
        <v>450</v>
      </c>
      <c r="P9" s="47" t="s">
        <v>451</v>
      </c>
      <c r="Q9" s="47" t="s">
        <v>241</v>
      </c>
    </row>
    <row r="10" spans="1:17" ht="16.5">
      <c r="A10" s="46" t="s">
        <v>79</v>
      </c>
      <c r="B10" s="46" t="s">
        <v>78</v>
      </c>
      <c r="C10" s="46" t="s">
        <v>237</v>
      </c>
      <c r="D10" s="46" t="s">
        <v>238</v>
      </c>
      <c r="E10" s="46" t="s">
        <v>239</v>
      </c>
      <c r="F10" s="48">
        <v>75</v>
      </c>
      <c r="G10" s="46" t="s">
        <v>452</v>
      </c>
      <c r="H10" s="46" t="s">
        <v>453</v>
      </c>
      <c r="I10" s="46" t="s">
        <v>241</v>
      </c>
      <c r="J10" s="48">
        <v>84.5</v>
      </c>
      <c r="K10" s="46" t="s">
        <v>454</v>
      </c>
      <c r="L10" s="46" t="s">
        <v>455</v>
      </c>
      <c r="M10" s="46" t="s">
        <v>241</v>
      </c>
      <c r="N10" s="48">
        <v>100</v>
      </c>
      <c r="O10" s="46" t="s">
        <v>456</v>
      </c>
      <c r="P10" s="46" t="s">
        <v>457</v>
      </c>
      <c r="Q10" s="46" t="s">
        <v>241</v>
      </c>
    </row>
    <row r="11" spans="1:17" ht="16.5">
      <c r="A11" s="47" t="s">
        <v>81</v>
      </c>
      <c r="B11" s="47" t="s">
        <v>80</v>
      </c>
      <c r="C11" s="47" t="s">
        <v>237</v>
      </c>
      <c r="D11" s="47" t="s">
        <v>238</v>
      </c>
      <c r="E11" s="47" t="s">
        <v>239</v>
      </c>
      <c r="F11" s="49">
        <v>92.5</v>
      </c>
      <c r="G11" s="47" t="s">
        <v>458</v>
      </c>
      <c r="H11" s="47" t="s">
        <v>459</v>
      </c>
      <c r="I11" s="47" t="s">
        <v>241</v>
      </c>
      <c r="J11" s="49">
        <v>0</v>
      </c>
      <c r="K11" s="47" t="s">
        <v>249</v>
      </c>
      <c r="L11" s="47" t="s">
        <v>249</v>
      </c>
      <c r="M11" s="47" t="s">
        <v>443</v>
      </c>
      <c r="N11" s="49">
        <v>24</v>
      </c>
      <c r="O11" s="47" t="s">
        <v>460</v>
      </c>
      <c r="P11" s="47" t="s">
        <v>461</v>
      </c>
      <c r="Q11" s="47" t="s">
        <v>241</v>
      </c>
    </row>
    <row r="12" spans="1:17" ht="16.5">
      <c r="A12" s="46" t="s">
        <v>83</v>
      </c>
      <c r="B12" s="46" t="s">
        <v>82</v>
      </c>
      <c r="C12" s="46" t="s">
        <v>237</v>
      </c>
      <c r="D12" s="46" t="s">
        <v>238</v>
      </c>
      <c r="E12" s="46" t="s">
        <v>239</v>
      </c>
      <c r="F12" s="48">
        <v>91.5</v>
      </c>
      <c r="G12" s="46" t="s">
        <v>462</v>
      </c>
      <c r="H12" s="46" t="s">
        <v>463</v>
      </c>
      <c r="I12" s="46" t="s">
        <v>241</v>
      </c>
      <c r="J12" s="48">
        <v>96</v>
      </c>
      <c r="K12" s="46" t="s">
        <v>464</v>
      </c>
      <c r="L12" s="46" t="s">
        <v>465</v>
      </c>
      <c r="M12" s="46" t="s">
        <v>241</v>
      </c>
      <c r="N12" s="48">
        <v>100</v>
      </c>
      <c r="O12" s="46" t="s">
        <v>466</v>
      </c>
      <c r="P12" s="46" t="s">
        <v>467</v>
      </c>
      <c r="Q12" s="46" t="s">
        <v>241</v>
      </c>
    </row>
    <row r="13" spans="1:17" ht="16.5">
      <c r="A13" s="47" t="s">
        <v>85</v>
      </c>
      <c r="B13" s="47" t="s">
        <v>84</v>
      </c>
      <c r="C13" s="47" t="s">
        <v>237</v>
      </c>
      <c r="D13" s="47" t="s">
        <v>238</v>
      </c>
      <c r="E13" s="47" t="s">
        <v>239</v>
      </c>
      <c r="F13" s="49">
        <v>87.5</v>
      </c>
      <c r="G13" s="47" t="s">
        <v>468</v>
      </c>
      <c r="H13" s="47" t="s">
        <v>469</v>
      </c>
      <c r="I13" s="47" t="s">
        <v>241</v>
      </c>
      <c r="J13" s="49">
        <v>77</v>
      </c>
      <c r="K13" s="47" t="s">
        <v>470</v>
      </c>
      <c r="L13" s="47" t="s">
        <v>471</v>
      </c>
      <c r="M13" s="47" t="s">
        <v>241</v>
      </c>
      <c r="N13" s="49">
        <v>92</v>
      </c>
      <c r="O13" s="47" t="s">
        <v>472</v>
      </c>
      <c r="P13" s="47" t="s">
        <v>473</v>
      </c>
      <c r="Q13" s="47" t="s">
        <v>241</v>
      </c>
    </row>
    <row r="14" spans="1:17" ht="16.5">
      <c r="A14" s="46" t="s">
        <v>87</v>
      </c>
      <c r="B14" s="46" t="s">
        <v>86</v>
      </c>
      <c r="C14" s="46" t="s">
        <v>237</v>
      </c>
      <c r="D14" s="46" t="s">
        <v>238</v>
      </c>
      <c r="E14" s="46" t="s">
        <v>239</v>
      </c>
      <c r="F14" s="48">
        <v>91.5</v>
      </c>
      <c r="G14" s="46" t="s">
        <v>409</v>
      </c>
      <c r="H14" s="46" t="s">
        <v>474</v>
      </c>
      <c r="I14" s="46" t="s">
        <v>241</v>
      </c>
      <c r="J14" s="48">
        <v>96.5</v>
      </c>
      <c r="K14" s="46" t="s">
        <v>475</v>
      </c>
      <c r="L14" s="46" t="s">
        <v>476</v>
      </c>
      <c r="M14" s="46" t="s">
        <v>241</v>
      </c>
      <c r="N14" s="48">
        <v>92</v>
      </c>
      <c r="O14" s="46" t="s">
        <v>430</v>
      </c>
      <c r="P14" s="46" t="s">
        <v>477</v>
      </c>
      <c r="Q14" s="46" t="s">
        <v>241</v>
      </c>
    </row>
    <row r="15" spans="1:17" ht="16.5">
      <c r="A15" s="47" t="s">
        <v>89</v>
      </c>
      <c r="B15" s="47" t="s">
        <v>88</v>
      </c>
      <c r="C15" s="47" t="s">
        <v>237</v>
      </c>
      <c r="D15" s="47" t="s">
        <v>238</v>
      </c>
      <c r="E15" s="47" t="s">
        <v>239</v>
      </c>
      <c r="F15" s="49">
        <v>80.5</v>
      </c>
      <c r="G15" s="47" t="s">
        <v>478</v>
      </c>
      <c r="H15" s="47" t="s">
        <v>479</v>
      </c>
      <c r="I15" s="47" t="s">
        <v>241</v>
      </c>
      <c r="J15" s="49">
        <v>83</v>
      </c>
      <c r="K15" s="47" t="s">
        <v>480</v>
      </c>
      <c r="L15" s="47" t="s">
        <v>481</v>
      </c>
      <c r="M15" s="47" t="s">
        <v>241</v>
      </c>
      <c r="N15" s="49">
        <v>88</v>
      </c>
      <c r="O15" s="47" t="s">
        <v>482</v>
      </c>
      <c r="P15" s="47" t="s">
        <v>483</v>
      </c>
      <c r="Q15" s="47" t="s">
        <v>241</v>
      </c>
    </row>
    <row r="16" spans="1:17" ht="16.5">
      <c r="A16" s="46" t="s">
        <v>91</v>
      </c>
      <c r="B16" s="46" t="s">
        <v>90</v>
      </c>
      <c r="C16" s="46" t="s">
        <v>237</v>
      </c>
      <c r="D16" s="46" t="s">
        <v>238</v>
      </c>
      <c r="E16" s="46" t="s">
        <v>239</v>
      </c>
      <c r="F16" s="48">
        <v>64.5</v>
      </c>
      <c r="G16" s="46" t="s">
        <v>484</v>
      </c>
      <c r="H16" s="46" t="s">
        <v>485</v>
      </c>
      <c r="I16" s="46" t="s">
        <v>241</v>
      </c>
      <c r="J16" s="48">
        <v>65</v>
      </c>
      <c r="K16" s="46" t="s">
        <v>486</v>
      </c>
      <c r="L16" s="46" t="s">
        <v>487</v>
      </c>
      <c r="M16" s="46" t="s">
        <v>241</v>
      </c>
      <c r="N16" s="48">
        <v>89</v>
      </c>
      <c r="O16" s="46" t="s">
        <v>488</v>
      </c>
      <c r="P16" s="46" t="s">
        <v>489</v>
      </c>
      <c r="Q16" s="46" t="s">
        <v>241</v>
      </c>
    </row>
    <row r="17" spans="1:17" ht="16.5">
      <c r="A17" s="47" t="s">
        <v>93</v>
      </c>
      <c r="B17" s="47" t="s">
        <v>92</v>
      </c>
      <c r="C17" s="47" t="s">
        <v>237</v>
      </c>
      <c r="D17" s="47" t="s">
        <v>238</v>
      </c>
      <c r="E17" s="47" t="s">
        <v>239</v>
      </c>
      <c r="F17" s="49">
        <v>85.5</v>
      </c>
      <c r="G17" s="47" t="s">
        <v>490</v>
      </c>
      <c r="H17" s="47" t="s">
        <v>491</v>
      </c>
      <c r="I17" s="47" t="s">
        <v>241</v>
      </c>
      <c r="J17" s="49">
        <v>69</v>
      </c>
      <c r="K17" s="47" t="s">
        <v>492</v>
      </c>
      <c r="L17" s="47" t="s">
        <v>493</v>
      </c>
      <c r="M17" s="47" t="s">
        <v>241</v>
      </c>
      <c r="N17" s="49">
        <v>92</v>
      </c>
      <c r="O17" s="47" t="s">
        <v>494</v>
      </c>
      <c r="P17" s="47" t="s">
        <v>495</v>
      </c>
      <c r="Q17" s="47" t="s">
        <v>241</v>
      </c>
    </row>
    <row r="18" spans="1:17" ht="16.5">
      <c r="A18" s="46" t="s">
        <v>95</v>
      </c>
      <c r="B18" s="46" t="s">
        <v>94</v>
      </c>
      <c r="C18" s="46" t="s">
        <v>237</v>
      </c>
      <c r="D18" s="46" t="s">
        <v>238</v>
      </c>
      <c r="E18" s="46" t="s">
        <v>239</v>
      </c>
      <c r="F18" s="48">
        <v>90.5</v>
      </c>
      <c r="G18" s="46" t="s">
        <v>496</v>
      </c>
      <c r="H18" s="46" t="s">
        <v>497</v>
      </c>
      <c r="I18" s="46" t="s">
        <v>241</v>
      </c>
      <c r="J18" s="48">
        <v>88</v>
      </c>
      <c r="K18" s="46" t="s">
        <v>498</v>
      </c>
      <c r="L18" s="46" t="s">
        <v>499</v>
      </c>
      <c r="M18" s="46" t="s">
        <v>241</v>
      </c>
      <c r="N18" s="48">
        <v>78</v>
      </c>
      <c r="O18" s="46" t="s">
        <v>278</v>
      </c>
      <c r="P18" s="46" t="s">
        <v>500</v>
      </c>
      <c r="Q18" s="46" t="s">
        <v>241</v>
      </c>
    </row>
    <row r="19" spans="1:17" ht="16.5">
      <c r="A19" s="47" t="s">
        <v>97</v>
      </c>
      <c r="B19" s="47" t="s">
        <v>96</v>
      </c>
      <c r="C19" s="47" t="s">
        <v>237</v>
      </c>
      <c r="D19" s="47" t="s">
        <v>238</v>
      </c>
      <c r="E19" s="47" t="s">
        <v>239</v>
      </c>
      <c r="F19" s="49">
        <v>88.5</v>
      </c>
      <c r="G19" s="47" t="s">
        <v>501</v>
      </c>
      <c r="H19" s="47" t="s">
        <v>502</v>
      </c>
      <c r="I19" s="47" t="s">
        <v>241</v>
      </c>
      <c r="J19" s="49">
        <v>100</v>
      </c>
      <c r="K19" s="47" t="s">
        <v>503</v>
      </c>
      <c r="L19" s="47" t="s">
        <v>504</v>
      </c>
      <c r="M19" s="47" t="s">
        <v>241</v>
      </c>
      <c r="N19" s="49">
        <v>92</v>
      </c>
      <c r="O19" s="47" t="s">
        <v>505</v>
      </c>
      <c r="P19" s="47" t="s">
        <v>506</v>
      </c>
      <c r="Q19" s="47" t="s">
        <v>241</v>
      </c>
    </row>
    <row r="20" spans="1:17" ht="16.5">
      <c r="A20" s="46" t="s">
        <v>99</v>
      </c>
      <c r="B20" s="46" t="s">
        <v>98</v>
      </c>
      <c r="C20" s="46" t="s">
        <v>237</v>
      </c>
      <c r="D20" s="46" t="s">
        <v>238</v>
      </c>
      <c r="E20" s="46" t="s">
        <v>239</v>
      </c>
      <c r="F20" s="48">
        <v>91.5</v>
      </c>
      <c r="G20" s="46" t="s">
        <v>507</v>
      </c>
      <c r="H20" s="46" t="s">
        <v>508</v>
      </c>
      <c r="I20" s="46" t="s">
        <v>241</v>
      </c>
      <c r="J20" s="48">
        <v>98</v>
      </c>
      <c r="K20" s="46" t="s">
        <v>509</v>
      </c>
      <c r="L20" s="46" t="s">
        <v>510</v>
      </c>
      <c r="M20" s="46" t="s">
        <v>241</v>
      </c>
      <c r="N20" s="48">
        <v>96</v>
      </c>
      <c r="O20" s="46" t="s">
        <v>511</v>
      </c>
      <c r="P20" s="46" t="s">
        <v>512</v>
      </c>
      <c r="Q20" s="46" t="s">
        <v>241</v>
      </c>
    </row>
    <row r="21" spans="1:17" ht="16.5">
      <c r="A21" s="47" t="s">
        <v>101</v>
      </c>
      <c r="B21" s="47" t="s">
        <v>100</v>
      </c>
      <c r="C21" s="47" t="s">
        <v>237</v>
      </c>
      <c r="D21" s="47" t="s">
        <v>238</v>
      </c>
      <c r="E21" s="47" t="s">
        <v>239</v>
      </c>
      <c r="F21" s="49">
        <v>87.5</v>
      </c>
      <c r="G21" s="47" t="s">
        <v>496</v>
      </c>
      <c r="H21" s="47" t="s">
        <v>497</v>
      </c>
      <c r="I21" s="47" t="s">
        <v>241</v>
      </c>
      <c r="J21" s="49">
        <v>94</v>
      </c>
      <c r="K21" s="47" t="s">
        <v>513</v>
      </c>
      <c r="L21" s="47" t="s">
        <v>514</v>
      </c>
      <c r="M21" s="47" t="s">
        <v>241</v>
      </c>
      <c r="N21" s="49">
        <v>100</v>
      </c>
      <c r="O21" s="47" t="s">
        <v>494</v>
      </c>
      <c r="P21" s="47" t="s">
        <v>515</v>
      </c>
      <c r="Q21" s="47" t="s">
        <v>241</v>
      </c>
    </row>
    <row r="22" spans="1:17" ht="16.5">
      <c r="A22" s="46" t="s">
        <v>103</v>
      </c>
      <c r="B22" s="46" t="s">
        <v>102</v>
      </c>
      <c r="C22" s="46" t="s">
        <v>237</v>
      </c>
      <c r="D22" s="46" t="s">
        <v>238</v>
      </c>
      <c r="E22" s="46" t="s">
        <v>239</v>
      </c>
      <c r="F22" s="48">
        <v>85</v>
      </c>
      <c r="G22" s="46" t="s">
        <v>516</v>
      </c>
      <c r="H22" s="46" t="s">
        <v>403</v>
      </c>
      <c r="I22" s="46" t="s">
        <v>241</v>
      </c>
      <c r="J22" s="48">
        <v>92.5</v>
      </c>
      <c r="K22" s="46" t="s">
        <v>517</v>
      </c>
      <c r="L22" s="46" t="s">
        <v>518</v>
      </c>
      <c r="M22" s="46" t="s">
        <v>241</v>
      </c>
      <c r="N22" s="48">
        <v>96</v>
      </c>
      <c r="O22" s="46" t="s">
        <v>519</v>
      </c>
      <c r="P22" s="46" t="s">
        <v>520</v>
      </c>
      <c r="Q22" s="46" t="s">
        <v>241</v>
      </c>
    </row>
    <row r="23" spans="1:17" ht="16.5">
      <c r="A23" s="47" t="s">
        <v>105</v>
      </c>
      <c r="B23" s="47" t="s">
        <v>104</v>
      </c>
      <c r="C23" s="47" t="s">
        <v>237</v>
      </c>
      <c r="D23" s="47" t="s">
        <v>238</v>
      </c>
      <c r="E23" s="47" t="s">
        <v>239</v>
      </c>
      <c r="F23" s="49">
        <v>90.5</v>
      </c>
      <c r="G23" s="47" t="s">
        <v>521</v>
      </c>
      <c r="H23" s="47" t="s">
        <v>522</v>
      </c>
      <c r="I23" s="47" t="s">
        <v>241</v>
      </c>
      <c r="J23" s="49">
        <v>79.5</v>
      </c>
      <c r="K23" s="47" t="s">
        <v>523</v>
      </c>
      <c r="L23" s="47" t="s">
        <v>493</v>
      </c>
      <c r="M23" s="47" t="s">
        <v>241</v>
      </c>
      <c r="N23" s="49">
        <v>100</v>
      </c>
      <c r="O23" s="47" t="s">
        <v>524</v>
      </c>
      <c r="P23" s="47" t="s">
        <v>525</v>
      </c>
      <c r="Q23" s="47" t="s">
        <v>241</v>
      </c>
    </row>
    <row r="24" spans="1:17" ht="16.5">
      <c r="A24" s="46" t="s">
        <v>107</v>
      </c>
      <c r="B24" s="46" t="s">
        <v>106</v>
      </c>
      <c r="C24" s="46" t="s">
        <v>237</v>
      </c>
      <c r="D24" s="46" t="s">
        <v>238</v>
      </c>
      <c r="E24" s="46" t="s">
        <v>239</v>
      </c>
      <c r="F24" s="48">
        <v>91.5</v>
      </c>
      <c r="G24" s="46" t="s">
        <v>409</v>
      </c>
      <c r="H24" s="46" t="s">
        <v>526</v>
      </c>
      <c r="I24" s="46" t="s">
        <v>241</v>
      </c>
      <c r="J24" s="48">
        <v>96.5</v>
      </c>
      <c r="K24" s="46" t="s">
        <v>527</v>
      </c>
      <c r="L24" s="46" t="s">
        <v>528</v>
      </c>
      <c r="M24" s="46" t="s">
        <v>241</v>
      </c>
      <c r="N24" s="48">
        <v>100</v>
      </c>
      <c r="O24" s="46" t="s">
        <v>431</v>
      </c>
      <c r="P24" s="46" t="s">
        <v>529</v>
      </c>
      <c r="Q24" s="46" t="s">
        <v>241</v>
      </c>
    </row>
    <row r="25" spans="1:17" ht="16.5">
      <c r="A25" s="47" t="s">
        <v>109</v>
      </c>
      <c r="B25" s="47" t="s">
        <v>108</v>
      </c>
      <c r="C25" s="47" t="s">
        <v>237</v>
      </c>
      <c r="D25" s="47" t="s">
        <v>238</v>
      </c>
      <c r="E25" s="47" t="s">
        <v>239</v>
      </c>
      <c r="F25" s="49">
        <v>91.5</v>
      </c>
      <c r="G25" s="47" t="s">
        <v>530</v>
      </c>
      <c r="H25" s="47" t="s">
        <v>531</v>
      </c>
      <c r="I25" s="47" t="s">
        <v>241</v>
      </c>
      <c r="J25" s="49">
        <v>100</v>
      </c>
      <c r="K25" s="47" t="s">
        <v>486</v>
      </c>
      <c r="L25" s="47" t="s">
        <v>532</v>
      </c>
      <c r="M25" s="47" t="s">
        <v>241</v>
      </c>
      <c r="N25" s="49">
        <v>100</v>
      </c>
      <c r="O25" s="47" t="s">
        <v>344</v>
      </c>
      <c r="P25" s="47" t="s">
        <v>533</v>
      </c>
      <c r="Q25" s="47" t="s">
        <v>241</v>
      </c>
    </row>
    <row r="26" spans="1:17" ht="16.5">
      <c r="A26" s="46" t="s">
        <v>111</v>
      </c>
      <c r="B26" s="46" t="s">
        <v>110</v>
      </c>
      <c r="C26" s="46" t="s">
        <v>237</v>
      </c>
      <c r="D26" s="46" t="s">
        <v>238</v>
      </c>
      <c r="E26" s="46" t="s">
        <v>239</v>
      </c>
      <c r="F26" s="48">
        <v>91.5</v>
      </c>
      <c r="G26" s="46" t="s">
        <v>534</v>
      </c>
      <c r="H26" s="46" t="s">
        <v>535</v>
      </c>
      <c r="I26" s="46" t="s">
        <v>241</v>
      </c>
      <c r="J26" s="48">
        <v>86.5</v>
      </c>
      <c r="K26" s="46" t="s">
        <v>536</v>
      </c>
      <c r="L26" s="46" t="s">
        <v>410</v>
      </c>
      <c r="M26" s="46" t="s">
        <v>241</v>
      </c>
      <c r="N26" s="48">
        <v>81</v>
      </c>
      <c r="O26" s="46" t="s">
        <v>537</v>
      </c>
      <c r="P26" s="46" t="s">
        <v>538</v>
      </c>
      <c r="Q26" s="46" t="s">
        <v>241</v>
      </c>
    </row>
    <row r="27" spans="1:17" ht="16.5">
      <c r="A27" s="47" t="s">
        <v>113</v>
      </c>
      <c r="B27" s="47" t="s">
        <v>112</v>
      </c>
      <c r="C27" s="47" t="s">
        <v>237</v>
      </c>
      <c r="D27" s="47" t="s">
        <v>238</v>
      </c>
      <c r="E27" s="47" t="s">
        <v>239</v>
      </c>
      <c r="F27" s="49">
        <v>85.5</v>
      </c>
      <c r="G27" s="47" t="s">
        <v>539</v>
      </c>
      <c r="H27" s="47" t="s">
        <v>540</v>
      </c>
      <c r="I27" s="47" t="s">
        <v>241</v>
      </c>
      <c r="J27" s="49">
        <v>61.5</v>
      </c>
      <c r="K27" s="47" t="s">
        <v>541</v>
      </c>
      <c r="L27" s="47" t="s">
        <v>542</v>
      </c>
      <c r="M27" s="47" t="s">
        <v>241</v>
      </c>
      <c r="N27" s="49">
        <v>96</v>
      </c>
      <c r="O27" s="47" t="s">
        <v>345</v>
      </c>
      <c r="P27" s="47" t="s">
        <v>543</v>
      </c>
      <c r="Q27" s="47" t="s">
        <v>241</v>
      </c>
    </row>
    <row r="28" spans="1:17" ht="16.5">
      <c r="A28" s="46" t="s">
        <v>115</v>
      </c>
      <c r="B28" s="46" t="s">
        <v>114</v>
      </c>
      <c r="C28" s="46" t="s">
        <v>237</v>
      </c>
      <c r="D28" s="46" t="s">
        <v>238</v>
      </c>
      <c r="E28" s="46" t="s">
        <v>239</v>
      </c>
      <c r="F28" s="48">
        <v>91</v>
      </c>
      <c r="G28" s="46" t="s">
        <v>544</v>
      </c>
      <c r="H28" s="46" t="s">
        <v>415</v>
      </c>
      <c r="I28" s="46" t="s">
        <v>241</v>
      </c>
      <c r="J28" s="48">
        <v>88.5</v>
      </c>
      <c r="K28" s="46" t="s">
        <v>545</v>
      </c>
      <c r="L28" s="46" t="s">
        <v>546</v>
      </c>
      <c r="M28" s="46" t="s">
        <v>241</v>
      </c>
      <c r="N28" s="48">
        <v>73</v>
      </c>
      <c r="O28" s="46" t="s">
        <v>547</v>
      </c>
      <c r="P28" s="46" t="s">
        <v>548</v>
      </c>
      <c r="Q28" s="46" t="s">
        <v>241</v>
      </c>
    </row>
    <row r="29" spans="1:17" ht="16.5">
      <c r="A29" s="47" t="s">
        <v>117</v>
      </c>
      <c r="B29" s="47" t="s">
        <v>116</v>
      </c>
      <c r="C29" s="47" t="s">
        <v>237</v>
      </c>
      <c r="D29" s="47" t="s">
        <v>238</v>
      </c>
      <c r="E29" s="47" t="s">
        <v>239</v>
      </c>
      <c r="F29" s="49">
        <v>73</v>
      </c>
      <c r="G29" s="47" t="s">
        <v>549</v>
      </c>
      <c r="H29" s="47" t="s">
        <v>550</v>
      </c>
      <c r="I29" s="47" t="s">
        <v>241</v>
      </c>
      <c r="J29" s="49">
        <v>52</v>
      </c>
      <c r="K29" s="47" t="s">
        <v>551</v>
      </c>
      <c r="L29" s="47" t="s">
        <v>552</v>
      </c>
      <c r="M29" s="47" t="s">
        <v>241</v>
      </c>
      <c r="N29" s="49">
        <v>100</v>
      </c>
      <c r="O29" s="47" t="s">
        <v>553</v>
      </c>
      <c r="P29" s="47" t="s">
        <v>554</v>
      </c>
      <c r="Q29" s="47" t="s">
        <v>241</v>
      </c>
    </row>
    <row r="30" spans="1:17" ht="16.5">
      <c r="A30" s="46" t="s">
        <v>119</v>
      </c>
      <c r="B30" s="46" t="s">
        <v>118</v>
      </c>
      <c r="C30" s="46" t="s">
        <v>237</v>
      </c>
      <c r="D30" s="46" t="s">
        <v>238</v>
      </c>
      <c r="E30" s="46" t="s">
        <v>239</v>
      </c>
      <c r="F30" s="48">
        <v>85</v>
      </c>
      <c r="G30" s="46" t="s">
        <v>516</v>
      </c>
      <c r="H30" s="46" t="s">
        <v>555</v>
      </c>
      <c r="I30" s="46" t="s">
        <v>241</v>
      </c>
      <c r="J30" s="48">
        <v>99.5</v>
      </c>
      <c r="K30" s="46" t="s">
        <v>556</v>
      </c>
      <c r="L30" s="46" t="s">
        <v>557</v>
      </c>
      <c r="M30" s="46" t="s">
        <v>241</v>
      </c>
      <c r="N30" s="48">
        <v>96</v>
      </c>
      <c r="O30" s="46" t="s">
        <v>558</v>
      </c>
      <c r="P30" s="46" t="s">
        <v>559</v>
      </c>
      <c r="Q30" s="46" t="s">
        <v>241</v>
      </c>
    </row>
    <row r="31" spans="1:17" ht="16.5">
      <c r="A31" s="47" t="s">
        <v>121</v>
      </c>
      <c r="B31" s="47" t="s">
        <v>120</v>
      </c>
      <c r="C31" s="47" t="s">
        <v>237</v>
      </c>
      <c r="D31" s="47" t="s">
        <v>238</v>
      </c>
      <c r="E31" s="47" t="s">
        <v>239</v>
      </c>
      <c r="F31" s="49">
        <v>85</v>
      </c>
      <c r="G31" s="47" t="s">
        <v>560</v>
      </c>
      <c r="H31" s="47" t="s">
        <v>561</v>
      </c>
      <c r="I31" s="47" t="s">
        <v>241</v>
      </c>
      <c r="J31" s="49">
        <v>70</v>
      </c>
      <c r="K31" s="47" t="s">
        <v>562</v>
      </c>
      <c r="L31" s="47" t="s">
        <v>563</v>
      </c>
      <c r="M31" s="47" t="s">
        <v>241</v>
      </c>
      <c r="N31" s="49">
        <v>100</v>
      </c>
      <c r="O31" s="47" t="s">
        <v>524</v>
      </c>
      <c r="P31" s="47" t="s">
        <v>564</v>
      </c>
      <c r="Q31" s="47" t="s">
        <v>241</v>
      </c>
    </row>
    <row r="32" spans="1:17" ht="16.5">
      <c r="A32" s="46" t="s">
        <v>123</v>
      </c>
      <c r="B32" s="46" t="s">
        <v>122</v>
      </c>
      <c r="C32" s="46" t="s">
        <v>237</v>
      </c>
      <c r="D32" s="46" t="s">
        <v>238</v>
      </c>
      <c r="E32" s="46" t="s">
        <v>239</v>
      </c>
      <c r="F32" s="48">
        <v>82</v>
      </c>
      <c r="G32" s="46" t="s">
        <v>565</v>
      </c>
      <c r="H32" s="46" t="s">
        <v>566</v>
      </c>
      <c r="I32" s="46" t="s">
        <v>241</v>
      </c>
      <c r="J32" s="48">
        <v>73</v>
      </c>
      <c r="K32" s="46" t="s">
        <v>567</v>
      </c>
      <c r="L32" s="46" t="s">
        <v>568</v>
      </c>
      <c r="M32" s="46" t="s">
        <v>241</v>
      </c>
      <c r="N32" s="48">
        <v>100</v>
      </c>
      <c r="O32" s="46" t="s">
        <v>524</v>
      </c>
      <c r="P32" s="46" t="s">
        <v>564</v>
      </c>
      <c r="Q32" s="46" t="s">
        <v>241</v>
      </c>
    </row>
    <row r="33" spans="1:17" ht="16.5">
      <c r="A33" s="47" t="s">
        <v>125</v>
      </c>
      <c r="B33" s="47" t="s">
        <v>124</v>
      </c>
      <c r="C33" s="47" t="s">
        <v>237</v>
      </c>
      <c r="D33" s="47" t="s">
        <v>238</v>
      </c>
      <c r="E33" s="47" t="s">
        <v>239</v>
      </c>
      <c r="F33" s="49">
        <v>93</v>
      </c>
      <c r="G33" s="47" t="s">
        <v>569</v>
      </c>
      <c r="H33" s="47" t="s">
        <v>570</v>
      </c>
      <c r="I33" s="47" t="s">
        <v>241</v>
      </c>
      <c r="J33" s="49">
        <v>86</v>
      </c>
      <c r="K33" s="47" t="s">
        <v>571</v>
      </c>
      <c r="L33" s="47" t="s">
        <v>572</v>
      </c>
      <c r="M33" s="47" t="s">
        <v>241</v>
      </c>
      <c r="N33" s="49">
        <v>69</v>
      </c>
      <c r="O33" s="47" t="s">
        <v>573</v>
      </c>
      <c r="P33" s="47" t="s">
        <v>574</v>
      </c>
      <c r="Q33" s="47" t="s">
        <v>241</v>
      </c>
    </row>
    <row r="34" spans="1:17" ht="16.5">
      <c r="A34" s="46" t="s">
        <v>127</v>
      </c>
      <c r="B34" s="46" t="s">
        <v>126</v>
      </c>
      <c r="C34" s="46" t="s">
        <v>237</v>
      </c>
      <c r="D34" s="46" t="s">
        <v>238</v>
      </c>
      <c r="E34" s="46" t="s">
        <v>239</v>
      </c>
      <c r="F34" s="48">
        <v>93</v>
      </c>
      <c r="G34" s="46" t="s">
        <v>575</v>
      </c>
      <c r="H34" s="46" t="s">
        <v>576</v>
      </c>
      <c r="I34" s="46" t="s">
        <v>241</v>
      </c>
      <c r="J34" s="48">
        <v>90.5</v>
      </c>
      <c r="K34" s="46" t="s">
        <v>577</v>
      </c>
      <c r="L34" s="46" t="s">
        <v>578</v>
      </c>
      <c r="M34" s="46" t="s">
        <v>241</v>
      </c>
      <c r="N34" s="48">
        <v>69</v>
      </c>
      <c r="O34" s="46" t="s">
        <v>579</v>
      </c>
      <c r="P34" s="46" t="s">
        <v>580</v>
      </c>
      <c r="Q34" s="46" t="s">
        <v>241</v>
      </c>
    </row>
    <row r="35" spans="1:17" ht="16.5">
      <c r="A35" s="47" t="s">
        <v>129</v>
      </c>
      <c r="B35" s="47" t="s">
        <v>128</v>
      </c>
      <c r="C35" s="47" t="s">
        <v>237</v>
      </c>
      <c r="D35" s="47" t="s">
        <v>238</v>
      </c>
      <c r="E35" s="47" t="s">
        <v>239</v>
      </c>
      <c r="F35" s="49">
        <v>93</v>
      </c>
      <c r="G35" s="47" t="s">
        <v>581</v>
      </c>
      <c r="H35" s="47" t="s">
        <v>570</v>
      </c>
      <c r="I35" s="47" t="s">
        <v>241</v>
      </c>
      <c r="J35" s="49">
        <v>91</v>
      </c>
      <c r="K35" s="47" t="s">
        <v>571</v>
      </c>
      <c r="L35" s="47" t="s">
        <v>572</v>
      </c>
      <c r="M35" s="47" t="s">
        <v>241</v>
      </c>
      <c r="N35" s="49">
        <v>69</v>
      </c>
      <c r="O35" s="47" t="s">
        <v>582</v>
      </c>
      <c r="P35" s="47" t="s">
        <v>547</v>
      </c>
      <c r="Q35" s="47" t="s">
        <v>241</v>
      </c>
    </row>
    <row r="36" spans="1:17" ht="16.5">
      <c r="A36" s="46" t="s">
        <v>131</v>
      </c>
      <c r="B36" s="46" t="s">
        <v>130</v>
      </c>
      <c r="C36" s="46" t="s">
        <v>237</v>
      </c>
      <c r="D36" s="46" t="s">
        <v>238</v>
      </c>
      <c r="E36" s="46" t="s">
        <v>239</v>
      </c>
      <c r="F36" s="48">
        <v>73</v>
      </c>
      <c r="G36" s="46" t="s">
        <v>583</v>
      </c>
      <c r="H36" s="46" t="s">
        <v>453</v>
      </c>
      <c r="I36" s="46" t="s">
        <v>241</v>
      </c>
      <c r="J36" s="48">
        <v>66</v>
      </c>
      <c r="K36" s="46" t="s">
        <v>584</v>
      </c>
      <c r="L36" s="46" t="s">
        <v>585</v>
      </c>
      <c r="M36" s="46" t="s">
        <v>241</v>
      </c>
      <c r="N36" s="48">
        <v>100</v>
      </c>
      <c r="O36" s="46" t="s">
        <v>500</v>
      </c>
      <c r="P36" s="46" t="s">
        <v>586</v>
      </c>
      <c r="Q36" s="46" t="s">
        <v>241</v>
      </c>
    </row>
    <row r="37" spans="1:17" ht="16.5">
      <c r="A37" s="47" t="s">
        <v>133</v>
      </c>
      <c r="B37" s="47" t="s">
        <v>132</v>
      </c>
      <c r="C37" s="47" t="s">
        <v>237</v>
      </c>
      <c r="D37" s="47" t="s">
        <v>238</v>
      </c>
      <c r="E37" s="47" t="s">
        <v>239</v>
      </c>
      <c r="F37" s="49">
        <v>85</v>
      </c>
      <c r="G37" s="47" t="s">
        <v>530</v>
      </c>
      <c r="H37" s="47" t="s">
        <v>587</v>
      </c>
      <c r="I37" s="47" t="s">
        <v>241</v>
      </c>
      <c r="J37" s="49">
        <v>97.5</v>
      </c>
      <c r="K37" s="47" t="s">
        <v>588</v>
      </c>
      <c r="L37" s="47" t="s">
        <v>589</v>
      </c>
      <c r="M37" s="47" t="s">
        <v>241</v>
      </c>
      <c r="N37" s="49">
        <v>89</v>
      </c>
      <c r="O37" s="47" t="s">
        <v>590</v>
      </c>
      <c r="P37" s="47" t="s">
        <v>591</v>
      </c>
      <c r="Q37" s="47" t="s">
        <v>241</v>
      </c>
    </row>
    <row r="38" spans="1:17" ht="16.5">
      <c r="A38" s="46" t="s">
        <v>135</v>
      </c>
      <c r="B38" s="46" t="s">
        <v>134</v>
      </c>
      <c r="C38" s="46" t="s">
        <v>237</v>
      </c>
      <c r="D38" s="46" t="s">
        <v>238</v>
      </c>
      <c r="E38" s="46" t="s">
        <v>239</v>
      </c>
      <c r="F38" s="48">
        <v>74.5</v>
      </c>
      <c r="G38" s="46" t="s">
        <v>592</v>
      </c>
      <c r="H38" s="46" t="s">
        <v>593</v>
      </c>
      <c r="I38" s="46" t="s">
        <v>241</v>
      </c>
      <c r="J38" s="48">
        <v>98</v>
      </c>
      <c r="K38" s="46" t="s">
        <v>594</v>
      </c>
      <c r="L38" s="46" t="s">
        <v>595</v>
      </c>
      <c r="M38" s="46" t="s">
        <v>241</v>
      </c>
      <c r="N38" s="48">
        <v>92</v>
      </c>
      <c r="O38" s="46" t="s">
        <v>596</v>
      </c>
      <c r="P38" s="46" t="s">
        <v>597</v>
      </c>
      <c r="Q38" s="46" t="s">
        <v>241</v>
      </c>
    </row>
    <row r="39" spans="1:17" ht="16.5">
      <c r="A39" s="47" t="s">
        <v>137</v>
      </c>
      <c r="B39" s="47" t="s">
        <v>136</v>
      </c>
      <c r="C39" s="47" t="s">
        <v>237</v>
      </c>
      <c r="D39" s="47" t="s">
        <v>238</v>
      </c>
      <c r="E39" s="47" t="s">
        <v>239</v>
      </c>
      <c r="F39" s="49">
        <v>91.5</v>
      </c>
      <c r="G39" s="47" t="s">
        <v>507</v>
      </c>
      <c r="H39" s="47" t="s">
        <v>598</v>
      </c>
      <c r="I39" s="47" t="s">
        <v>241</v>
      </c>
      <c r="J39" s="49">
        <v>100</v>
      </c>
      <c r="K39" s="47" t="s">
        <v>599</v>
      </c>
      <c r="L39" s="47" t="s">
        <v>600</v>
      </c>
      <c r="M39" s="47" t="s">
        <v>241</v>
      </c>
      <c r="N39" s="49">
        <v>100</v>
      </c>
      <c r="O39" s="47" t="s">
        <v>601</v>
      </c>
      <c r="P39" s="47" t="s">
        <v>602</v>
      </c>
      <c r="Q39" s="47" t="s">
        <v>241</v>
      </c>
    </row>
    <row r="40" spans="1:17" ht="16.5">
      <c r="A40" s="46" t="s">
        <v>139</v>
      </c>
      <c r="B40" s="46" t="s">
        <v>138</v>
      </c>
      <c r="C40" s="46" t="s">
        <v>237</v>
      </c>
      <c r="D40" s="46" t="s">
        <v>238</v>
      </c>
      <c r="E40" s="46" t="s">
        <v>239</v>
      </c>
      <c r="F40" s="48">
        <v>73</v>
      </c>
      <c r="G40" s="46" t="s">
        <v>603</v>
      </c>
      <c r="H40" s="46" t="s">
        <v>550</v>
      </c>
      <c r="I40" s="46" t="s">
        <v>241</v>
      </c>
      <c r="J40" s="48">
        <v>60.5</v>
      </c>
      <c r="K40" s="46" t="s">
        <v>604</v>
      </c>
      <c r="L40" s="46" t="s">
        <v>605</v>
      </c>
      <c r="M40" s="46" t="s">
        <v>241</v>
      </c>
      <c r="N40" s="48">
        <v>100</v>
      </c>
      <c r="O40" s="46" t="s">
        <v>606</v>
      </c>
      <c r="P40" s="46" t="s">
        <v>607</v>
      </c>
      <c r="Q40" s="46" t="s">
        <v>241</v>
      </c>
    </row>
    <row r="41" spans="1:17" ht="16.5">
      <c r="A41" s="47" t="s">
        <v>141</v>
      </c>
      <c r="B41" s="47" t="s">
        <v>140</v>
      </c>
      <c r="C41" s="47" t="s">
        <v>237</v>
      </c>
      <c r="D41" s="47" t="s">
        <v>238</v>
      </c>
      <c r="E41" s="47" t="s">
        <v>239</v>
      </c>
      <c r="F41" s="49">
        <v>87.5</v>
      </c>
      <c r="G41" s="47" t="s">
        <v>608</v>
      </c>
      <c r="H41" s="47" t="s">
        <v>609</v>
      </c>
      <c r="I41" s="47" t="s">
        <v>241</v>
      </c>
      <c r="J41" s="49">
        <v>55.5</v>
      </c>
      <c r="K41" s="47" t="s">
        <v>610</v>
      </c>
      <c r="L41" s="47" t="s">
        <v>611</v>
      </c>
      <c r="M41" s="47" t="s">
        <v>241</v>
      </c>
      <c r="N41" s="49">
        <v>81</v>
      </c>
      <c r="O41" s="47" t="s">
        <v>612</v>
      </c>
      <c r="P41" s="47" t="s">
        <v>613</v>
      </c>
      <c r="Q41" s="47" t="s">
        <v>241</v>
      </c>
    </row>
    <row r="42" spans="1:17" ht="16.5">
      <c r="A42" s="46" t="s">
        <v>143</v>
      </c>
      <c r="B42" s="46" t="s">
        <v>142</v>
      </c>
      <c r="C42" s="46" t="s">
        <v>237</v>
      </c>
      <c r="D42" s="46" t="s">
        <v>238</v>
      </c>
      <c r="E42" s="46" t="s">
        <v>239</v>
      </c>
      <c r="F42" s="48">
        <v>63.5</v>
      </c>
      <c r="G42" s="46" t="s">
        <v>592</v>
      </c>
      <c r="H42" s="46" t="s">
        <v>614</v>
      </c>
      <c r="I42" s="46" t="s">
        <v>241</v>
      </c>
      <c r="J42" s="48">
        <v>94</v>
      </c>
      <c r="K42" s="46" t="s">
        <v>615</v>
      </c>
      <c r="L42" s="46" t="s">
        <v>616</v>
      </c>
      <c r="M42" s="46" t="s">
        <v>241</v>
      </c>
      <c r="N42" s="48">
        <v>96</v>
      </c>
      <c r="O42" s="46" t="s">
        <v>617</v>
      </c>
      <c r="P42" s="46" t="s">
        <v>618</v>
      </c>
      <c r="Q42" s="46" t="s">
        <v>241</v>
      </c>
    </row>
    <row r="43" spans="1:17" ht="16.5">
      <c r="A43" s="47" t="s">
        <v>400</v>
      </c>
      <c r="B43" s="47" t="s">
        <v>401</v>
      </c>
      <c r="C43" s="47" t="s">
        <v>237</v>
      </c>
      <c r="D43" s="47" t="s">
        <v>238</v>
      </c>
      <c r="E43" s="47" t="s">
        <v>239</v>
      </c>
      <c r="F43" s="49">
        <v>0</v>
      </c>
      <c r="G43" s="47" t="s">
        <v>249</v>
      </c>
      <c r="H43" s="47" t="s">
        <v>249</v>
      </c>
      <c r="I43" s="47" t="s">
        <v>443</v>
      </c>
      <c r="J43" s="49">
        <v>0</v>
      </c>
      <c r="K43" s="47" t="s">
        <v>249</v>
      </c>
      <c r="L43" s="47" t="s">
        <v>249</v>
      </c>
      <c r="M43" s="47" t="s">
        <v>443</v>
      </c>
      <c r="N43" s="49">
        <v>0</v>
      </c>
      <c r="O43" s="47" t="s">
        <v>249</v>
      </c>
      <c r="P43" s="47" t="s">
        <v>249</v>
      </c>
      <c r="Q43" s="47" t="s">
        <v>443</v>
      </c>
    </row>
    <row r="44" spans="1:17" ht="16.5">
      <c r="A44" s="47" t="s">
        <v>146</v>
      </c>
      <c r="B44" s="47" t="s">
        <v>145</v>
      </c>
      <c r="C44" s="47" t="s">
        <v>237</v>
      </c>
      <c r="D44" s="47" t="s">
        <v>238</v>
      </c>
      <c r="E44" s="47" t="s">
        <v>619</v>
      </c>
      <c r="F44" s="49">
        <v>80</v>
      </c>
      <c r="G44" s="47" t="s">
        <v>759</v>
      </c>
      <c r="H44" s="47" t="s">
        <v>760</v>
      </c>
      <c r="I44" s="47" t="s">
        <v>241</v>
      </c>
      <c r="J44" s="49">
        <v>58.5</v>
      </c>
      <c r="K44" s="47" t="s">
        <v>761</v>
      </c>
      <c r="L44" s="47" t="s">
        <v>762</v>
      </c>
      <c r="M44" s="47" t="s">
        <v>241</v>
      </c>
      <c r="N44" s="49">
        <v>77</v>
      </c>
      <c r="O44" s="47" t="s">
        <v>763</v>
      </c>
      <c r="P44" s="47" t="s">
        <v>764</v>
      </c>
      <c r="Q44" s="47" t="s">
        <v>241</v>
      </c>
    </row>
    <row r="45" spans="1:17" ht="16.5">
      <c r="A45" s="46" t="s">
        <v>148</v>
      </c>
      <c r="B45" s="46" t="s">
        <v>147</v>
      </c>
      <c r="C45" s="46" t="s">
        <v>237</v>
      </c>
      <c r="D45" s="46" t="s">
        <v>238</v>
      </c>
      <c r="E45" s="46" t="s">
        <v>619</v>
      </c>
      <c r="F45" s="48">
        <v>80</v>
      </c>
      <c r="G45" s="46" t="s">
        <v>765</v>
      </c>
      <c r="H45" s="46" t="s">
        <v>766</v>
      </c>
      <c r="I45" s="46" t="s">
        <v>241</v>
      </c>
      <c r="J45" s="48">
        <v>87.5</v>
      </c>
      <c r="K45" s="46" t="s">
        <v>411</v>
      </c>
      <c r="L45" s="46" t="s">
        <v>767</v>
      </c>
      <c r="M45" s="46" t="s">
        <v>241</v>
      </c>
      <c r="N45" s="48">
        <v>85</v>
      </c>
      <c r="O45" s="46" t="s">
        <v>768</v>
      </c>
      <c r="P45" s="46" t="s">
        <v>769</v>
      </c>
      <c r="Q45" s="46" t="s">
        <v>241</v>
      </c>
    </row>
    <row r="46" spans="1:17" ht="16.5">
      <c r="A46" s="47" t="s">
        <v>150</v>
      </c>
      <c r="B46" s="47" t="s">
        <v>149</v>
      </c>
      <c r="C46" s="47" t="s">
        <v>237</v>
      </c>
      <c r="D46" s="47" t="s">
        <v>238</v>
      </c>
      <c r="E46" s="47" t="s">
        <v>619</v>
      </c>
      <c r="F46" s="49">
        <v>86.5</v>
      </c>
      <c r="G46" s="47" t="s">
        <v>770</v>
      </c>
      <c r="H46" s="47" t="s">
        <v>771</v>
      </c>
      <c r="I46" s="47" t="s">
        <v>241</v>
      </c>
      <c r="J46" s="49">
        <v>81</v>
      </c>
      <c r="K46" s="47" t="s">
        <v>772</v>
      </c>
      <c r="L46" s="47" t="s">
        <v>773</v>
      </c>
      <c r="M46" s="47" t="s">
        <v>241</v>
      </c>
      <c r="N46" s="49">
        <v>91</v>
      </c>
      <c r="O46" s="47" t="s">
        <v>774</v>
      </c>
      <c r="P46" s="47" t="s">
        <v>775</v>
      </c>
      <c r="Q46" s="47" t="s">
        <v>241</v>
      </c>
    </row>
    <row r="47" spans="1:17" ht="16.5">
      <c r="A47" s="46" t="s">
        <v>152</v>
      </c>
      <c r="B47" s="46" t="s">
        <v>151</v>
      </c>
      <c r="C47" s="46" t="s">
        <v>237</v>
      </c>
      <c r="D47" s="46" t="s">
        <v>238</v>
      </c>
      <c r="E47" s="46" t="s">
        <v>619</v>
      </c>
      <c r="F47" s="48">
        <v>78.5</v>
      </c>
      <c r="G47" s="46" t="s">
        <v>765</v>
      </c>
      <c r="H47" s="46" t="s">
        <v>776</v>
      </c>
      <c r="I47" s="46" t="s">
        <v>241</v>
      </c>
      <c r="J47" s="48">
        <v>92</v>
      </c>
      <c r="K47" s="46" t="s">
        <v>527</v>
      </c>
      <c r="L47" s="46" t="s">
        <v>777</v>
      </c>
      <c r="M47" s="46" t="s">
        <v>241</v>
      </c>
      <c r="N47" s="48">
        <v>76</v>
      </c>
      <c r="O47" s="46" t="s">
        <v>778</v>
      </c>
      <c r="P47" s="46" t="s">
        <v>601</v>
      </c>
      <c r="Q47" s="46" t="s">
        <v>241</v>
      </c>
    </row>
    <row r="48" spans="1:17" ht="16.5">
      <c r="A48" s="47" t="s">
        <v>154</v>
      </c>
      <c r="B48" s="47" t="s">
        <v>153</v>
      </c>
      <c r="C48" s="47" t="s">
        <v>237</v>
      </c>
      <c r="D48" s="47" t="s">
        <v>238</v>
      </c>
      <c r="E48" s="47" t="s">
        <v>619</v>
      </c>
      <c r="F48" s="49">
        <v>93</v>
      </c>
      <c r="G48" s="47" t="s">
        <v>779</v>
      </c>
      <c r="H48" s="47" t="s">
        <v>780</v>
      </c>
      <c r="I48" s="47" t="s">
        <v>241</v>
      </c>
      <c r="J48" s="49">
        <v>100</v>
      </c>
      <c r="K48" s="47" t="s">
        <v>781</v>
      </c>
      <c r="L48" s="47" t="s">
        <v>782</v>
      </c>
      <c r="M48" s="47" t="s">
        <v>241</v>
      </c>
      <c r="N48" s="49">
        <v>91</v>
      </c>
      <c r="O48" s="47" t="s">
        <v>783</v>
      </c>
      <c r="P48" s="47" t="s">
        <v>784</v>
      </c>
      <c r="Q48" s="47" t="s">
        <v>241</v>
      </c>
    </row>
    <row r="49" spans="1:17" ht="16.5">
      <c r="A49" s="46" t="s">
        <v>156</v>
      </c>
      <c r="B49" s="46" t="s">
        <v>155</v>
      </c>
      <c r="C49" s="46" t="s">
        <v>237</v>
      </c>
      <c r="D49" s="46" t="s">
        <v>238</v>
      </c>
      <c r="E49" s="46" t="s">
        <v>619</v>
      </c>
      <c r="F49" s="48">
        <v>72</v>
      </c>
      <c r="G49" s="46" t="s">
        <v>785</v>
      </c>
      <c r="H49" s="46" t="s">
        <v>786</v>
      </c>
      <c r="I49" s="46" t="s">
        <v>241</v>
      </c>
      <c r="J49" s="48">
        <v>91</v>
      </c>
      <c r="K49" s="46" t="s">
        <v>787</v>
      </c>
      <c r="L49" s="46" t="s">
        <v>788</v>
      </c>
      <c r="M49" s="46" t="s">
        <v>241</v>
      </c>
      <c r="N49" s="48">
        <v>100</v>
      </c>
      <c r="O49" s="46" t="s">
        <v>789</v>
      </c>
      <c r="P49" s="46" t="s">
        <v>790</v>
      </c>
      <c r="Q49" s="46" t="s">
        <v>241</v>
      </c>
    </row>
    <row r="50" spans="1:17" ht="16.5">
      <c r="A50" s="47" t="s">
        <v>158</v>
      </c>
      <c r="B50" s="47" t="s">
        <v>157</v>
      </c>
      <c r="C50" s="47" t="s">
        <v>237</v>
      </c>
      <c r="D50" s="47" t="s">
        <v>238</v>
      </c>
      <c r="E50" s="47" t="s">
        <v>619</v>
      </c>
      <c r="F50" s="49">
        <v>82</v>
      </c>
      <c r="G50" s="47" t="s">
        <v>791</v>
      </c>
      <c r="H50" s="47" t="s">
        <v>792</v>
      </c>
      <c r="I50" s="47" t="s">
        <v>241</v>
      </c>
      <c r="J50" s="49">
        <v>57</v>
      </c>
      <c r="K50" s="47" t="s">
        <v>793</v>
      </c>
      <c r="L50" s="47" t="s">
        <v>794</v>
      </c>
      <c r="M50" s="47" t="s">
        <v>241</v>
      </c>
      <c r="N50" s="49">
        <v>81</v>
      </c>
      <c r="O50" s="47" t="s">
        <v>795</v>
      </c>
      <c r="P50" s="47" t="s">
        <v>796</v>
      </c>
      <c r="Q50" s="47" t="s">
        <v>241</v>
      </c>
    </row>
    <row r="51" spans="1:17" ht="16.5">
      <c r="A51" s="46" t="s">
        <v>160</v>
      </c>
      <c r="B51" s="46" t="s">
        <v>159</v>
      </c>
      <c r="C51" s="46" t="s">
        <v>237</v>
      </c>
      <c r="D51" s="46" t="s">
        <v>238</v>
      </c>
      <c r="E51" s="46" t="s">
        <v>619</v>
      </c>
      <c r="F51" s="48">
        <v>89.5</v>
      </c>
      <c r="G51" s="46" t="s">
        <v>797</v>
      </c>
      <c r="H51" s="46" t="s">
        <v>798</v>
      </c>
      <c r="I51" s="46" t="s">
        <v>241</v>
      </c>
      <c r="J51" s="48">
        <v>99</v>
      </c>
      <c r="K51" s="46" t="s">
        <v>799</v>
      </c>
      <c r="L51" s="46" t="s">
        <v>800</v>
      </c>
      <c r="M51" s="46" t="s">
        <v>241</v>
      </c>
      <c r="N51" s="48">
        <v>100</v>
      </c>
      <c r="O51" s="46" t="s">
        <v>801</v>
      </c>
      <c r="P51" s="46" t="s">
        <v>802</v>
      </c>
      <c r="Q51" s="46" t="s">
        <v>241</v>
      </c>
    </row>
    <row r="52" spans="1:17" ht="16.5">
      <c r="A52" s="47" t="s">
        <v>162</v>
      </c>
      <c r="B52" s="47" t="s">
        <v>161</v>
      </c>
      <c r="C52" s="47" t="s">
        <v>237</v>
      </c>
      <c r="D52" s="47" t="s">
        <v>238</v>
      </c>
      <c r="E52" s="47" t="s">
        <v>619</v>
      </c>
      <c r="F52" s="49">
        <v>89.5</v>
      </c>
      <c r="G52" s="47" t="s">
        <v>803</v>
      </c>
      <c r="H52" s="47" t="s">
        <v>453</v>
      </c>
      <c r="I52" s="47" t="s">
        <v>241</v>
      </c>
      <c r="J52" s="49">
        <v>83</v>
      </c>
      <c r="K52" s="47" t="s">
        <v>804</v>
      </c>
      <c r="L52" s="47" t="s">
        <v>805</v>
      </c>
      <c r="M52" s="47" t="s">
        <v>241</v>
      </c>
      <c r="N52" s="49">
        <v>87</v>
      </c>
      <c r="O52" s="47" t="s">
        <v>806</v>
      </c>
      <c r="P52" s="47" t="s">
        <v>807</v>
      </c>
      <c r="Q52" s="47" t="s">
        <v>241</v>
      </c>
    </row>
    <row r="53" spans="1:17" ht="16.5">
      <c r="A53" s="46" t="s">
        <v>164</v>
      </c>
      <c r="B53" s="46" t="s">
        <v>163</v>
      </c>
      <c r="C53" s="46" t="s">
        <v>237</v>
      </c>
      <c r="D53" s="46" t="s">
        <v>238</v>
      </c>
      <c r="E53" s="46" t="s">
        <v>619</v>
      </c>
      <c r="F53" s="48">
        <v>80</v>
      </c>
      <c r="G53" s="46" t="s">
        <v>808</v>
      </c>
      <c r="H53" s="46" t="s">
        <v>809</v>
      </c>
      <c r="I53" s="46" t="s">
        <v>241</v>
      </c>
      <c r="J53" s="48">
        <v>99.5</v>
      </c>
      <c r="K53" s="46" t="s">
        <v>810</v>
      </c>
      <c r="L53" s="46" t="s">
        <v>811</v>
      </c>
      <c r="M53" s="46" t="s">
        <v>241</v>
      </c>
      <c r="N53" s="48">
        <v>84</v>
      </c>
      <c r="O53" s="46" t="s">
        <v>812</v>
      </c>
      <c r="P53" s="46" t="s">
        <v>813</v>
      </c>
      <c r="Q53" s="46" t="s">
        <v>241</v>
      </c>
    </row>
    <row r="54" spans="1:17" ht="16.5">
      <c r="A54" s="47" t="s">
        <v>166</v>
      </c>
      <c r="B54" s="47" t="s">
        <v>165</v>
      </c>
      <c r="C54" s="47" t="s">
        <v>237</v>
      </c>
      <c r="D54" s="47" t="s">
        <v>238</v>
      </c>
      <c r="E54" s="47" t="s">
        <v>619</v>
      </c>
      <c r="F54" s="49">
        <v>78</v>
      </c>
      <c r="G54" s="47" t="s">
        <v>814</v>
      </c>
      <c r="H54" s="47" t="s">
        <v>815</v>
      </c>
      <c r="I54" s="47" t="s">
        <v>241</v>
      </c>
      <c r="J54" s="49">
        <v>89</v>
      </c>
      <c r="K54" s="47" t="s">
        <v>816</v>
      </c>
      <c r="L54" s="47" t="s">
        <v>817</v>
      </c>
      <c r="M54" s="47" t="s">
        <v>241</v>
      </c>
      <c r="N54" s="49">
        <v>69</v>
      </c>
      <c r="O54" s="47" t="s">
        <v>818</v>
      </c>
      <c r="P54" s="47" t="s">
        <v>819</v>
      </c>
      <c r="Q54" s="47" t="s">
        <v>241</v>
      </c>
    </row>
    <row r="55" spans="1:17" ht="16.5">
      <c r="A55" s="46" t="s">
        <v>168</v>
      </c>
      <c r="B55" s="46" t="s">
        <v>167</v>
      </c>
      <c r="C55" s="46" t="s">
        <v>237</v>
      </c>
      <c r="D55" s="46" t="s">
        <v>238</v>
      </c>
      <c r="E55" s="46" t="s">
        <v>619</v>
      </c>
      <c r="F55" s="48">
        <v>76.5</v>
      </c>
      <c r="G55" s="46" t="s">
        <v>820</v>
      </c>
      <c r="H55" s="46" t="s">
        <v>821</v>
      </c>
      <c r="I55" s="46" t="s">
        <v>241</v>
      </c>
      <c r="J55" s="48">
        <v>96</v>
      </c>
      <c r="K55" s="46" t="s">
        <v>817</v>
      </c>
      <c r="L55" s="46" t="s">
        <v>822</v>
      </c>
      <c r="M55" s="46" t="s">
        <v>241</v>
      </c>
      <c r="N55" s="48">
        <v>69</v>
      </c>
      <c r="O55" s="46" t="s">
        <v>823</v>
      </c>
      <c r="P55" s="46" t="s">
        <v>824</v>
      </c>
      <c r="Q55" s="46" t="s">
        <v>241</v>
      </c>
    </row>
    <row r="56" spans="1:17" ht="16.5">
      <c r="A56" s="47" t="s">
        <v>170</v>
      </c>
      <c r="B56" s="47" t="s">
        <v>169</v>
      </c>
      <c r="C56" s="47" t="s">
        <v>237</v>
      </c>
      <c r="D56" s="47" t="s">
        <v>238</v>
      </c>
      <c r="E56" s="47" t="s">
        <v>619</v>
      </c>
      <c r="F56" s="49">
        <v>80</v>
      </c>
      <c r="G56" s="47" t="s">
        <v>825</v>
      </c>
      <c r="H56" s="47" t="s">
        <v>826</v>
      </c>
      <c r="I56" s="47" t="s">
        <v>241</v>
      </c>
      <c r="J56" s="49">
        <v>76.5</v>
      </c>
      <c r="K56" s="47" t="s">
        <v>827</v>
      </c>
      <c r="L56" s="47" t="s">
        <v>828</v>
      </c>
      <c r="M56" s="47" t="s">
        <v>241</v>
      </c>
      <c r="N56" s="49">
        <v>96</v>
      </c>
      <c r="O56" s="47" t="s">
        <v>829</v>
      </c>
      <c r="P56" s="47" t="s">
        <v>830</v>
      </c>
      <c r="Q56" s="47" t="s">
        <v>241</v>
      </c>
    </row>
    <row r="57" spans="1:17" ht="16.5">
      <c r="A57" s="46" t="s">
        <v>172</v>
      </c>
      <c r="B57" s="46" t="s">
        <v>171</v>
      </c>
      <c r="C57" s="46" t="s">
        <v>237</v>
      </c>
      <c r="D57" s="46" t="s">
        <v>238</v>
      </c>
      <c r="E57" s="46" t="s">
        <v>619</v>
      </c>
      <c r="F57" s="48">
        <v>77</v>
      </c>
      <c r="G57" s="46" t="s">
        <v>831</v>
      </c>
      <c r="H57" s="46" t="s">
        <v>832</v>
      </c>
      <c r="I57" s="46" t="s">
        <v>241</v>
      </c>
      <c r="J57" s="48">
        <v>67.5</v>
      </c>
      <c r="K57" s="46" t="s">
        <v>833</v>
      </c>
      <c r="L57" s="46" t="s">
        <v>834</v>
      </c>
      <c r="M57" s="46" t="s">
        <v>241</v>
      </c>
      <c r="N57" s="48">
        <v>96</v>
      </c>
      <c r="O57" s="46" t="s">
        <v>835</v>
      </c>
      <c r="P57" s="46" t="s">
        <v>613</v>
      </c>
      <c r="Q57" s="46" t="s">
        <v>241</v>
      </c>
    </row>
    <row r="58" spans="1:17" ht="16.5">
      <c r="A58" s="47" t="s">
        <v>174</v>
      </c>
      <c r="B58" s="47" t="s">
        <v>173</v>
      </c>
      <c r="C58" s="47" t="s">
        <v>237</v>
      </c>
      <c r="D58" s="47" t="s">
        <v>238</v>
      </c>
      <c r="E58" s="47" t="s">
        <v>619</v>
      </c>
      <c r="F58" s="49">
        <v>80.5</v>
      </c>
      <c r="G58" s="47" t="s">
        <v>836</v>
      </c>
      <c r="H58" s="47" t="s">
        <v>837</v>
      </c>
      <c r="I58" s="47" t="s">
        <v>241</v>
      </c>
      <c r="J58" s="49">
        <v>57.5</v>
      </c>
      <c r="K58" s="47" t="s">
        <v>838</v>
      </c>
      <c r="L58" s="47" t="s">
        <v>839</v>
      </c>
      <c r="M58" s="47" t="s">
        <v>241</v>
      </c>
      <c r="N58" s="49">
        <v>82</v>
      </c>
      <c r="O58" s="47" t="s">
        <v>840</v>
      </c>
      <c r="P58" s="47" t="s">
        <v>841</v>
      </c>
      <c r="Q58" s="47" t="s">
        <v>241</v>
      </c>
    </row>
    <row r="59" spans="1:17" ht="16.5">
      <c r="A59" s="46" t="s">
        <v>176</v>
      </c>
      <c r="B59" s="46" t="s">
        <v>175</v>
      </c>
      <c r="C59" s="46" t="s">
        <v>237</v>
      </c>
      <c r="D59" s="46" t="s">
        <v>238</v>
      </c>
      <c r="E59" s="46" t="s">
        <v>619</v>
      </c>
      <c r="F59" s="48">
        <v>80</v>
      </c>
      <c r="G59" s="46" t="s">
        <v>842</v>
      </c>
      <c r="H59" s="46" t="s">
        <v>843</v>
      </c>
      <c r="I59" s="46" t="s">
        <v>241</v>
      </c>
      <c r="J59" s="48">
        <v>85.5</v>
      </c>
      <c r="K59" s="46" t="s">
        <v>844</v>
      </c>
      <c r="L59" s="46" t="s">
        <v>845</v>
      </c>
      <c r="M59" s="46" t="s">
        <v>241</v>
      </c>
      <c r="N59" s="48">
        <v>69</v>
      </c>
      <c r="O59" s="46" t="s">
        <v>846</v>
      </c>
      <c r="P59" s="46" t="s">
        <v>847</v>
      </c>
      <c r="Q59" s="46" t="s">
        <v>241</v>
      </c>
    </row>
    <row r="60" spans="1:17" ht="16.5">
      <c r="A60" s="47" t="s">
        <v>178</v>
      </c>
      <c r="B60" s="47" t="s">
        <v>177</v>
      </c>
      <c r="C60" s="47" t="s">
        <v>237</v>
      </c>
      <c r="D60" s="47" t="s">
        <v>238</v>
      </c>
      <c r="E60" s="47" t="s">
        <v>619</v>
      </c>
      <c r="F60" s="49">
        <v>77</v>
      </c>
      <c r="G60" s="47" t="s">
        <v>531</v>
      </c>
      <c r="H60" s="47" t="s">
        <v>848</v>
      </c>
      <c r="I60" s="47" t="s">
        <v>241</v>
      </c>
      <c r="J60" s="49">
        <v>61.5</v>
      </c>
      <c r="K60" s="47" t="s">
        <v>849</v>
      </c>
      <c r="L60" s="47" t="s">
        <v>850</v>
      </c>
      <c r="M60" s="47" t="s">
        <v>241</v>
      </c>
      <c r="N60" s="49">
        <v>57</v>
      </c>
      <c r="O60" s="47" t="s">
        <v>851</v>
      </c>
      <c r="P60" s="47" t="s">
        <v>852</v>
      </c>
      <c r="Q60" s="47" t="s">
        <v>241</v>
      </c>
    </row>
    <row r="61" spans="1:17" ht="16.5">
      <c r="A61" s="46" t="s">
        <v>180</v>
      </c>
      <c r="B61" s="46" t="s">
        <v>179</v>
      </c>
      <c r="C61" s="46" t="s">
        <v>237</v>
      </c>
      <c r="D61" s="46" t="s">
        <v>238</v>
      </c>
      <c r="E61" s="46" t="s">
        <v>619</v>
      </c>
      <c r="F61" s="48">
        <v>89.5</v>
      </c>
      <c r="G61" s="46" t="s">
        <v>853</v>
      </c>
      <c r="H61" s="46" t="s">
        <v>854</v>
      </c>
      <c r="I61" s="46" t="s">
        <v>241</v>
      </c>
      <c r="J61" s="48">
        <v>85</v>
      </c>
      <c r="K61" s="46" t="s">
        <v>855</v>
      </c>
      <c r="L61" s="46" t="s">
        <v>423</v>
      </c>
      <c r="M61" s="46" t="s">
        <v>241</v>
      </c>
      <c r="N61" s="48">
        <v>91</v>
      </c>
      <c r="O61" s="46" t="s">
        <v>856</v>
      </c>
      <c r="P61" s="46" t="s">
        <v>857</v>
      </c>
      <c r="Q61" s="46" t="s">
        <v>241</v>
      </c>
    </row>
    <row r="62" spans="1:17" ht="16.5">
      <c r="A62" s="47" t="s">
        <v>182</v>
      </c>
      <c r="B62" s="47" t="s">
        <v>181</v>
      </c>
      <c r="C62" s="47" t="s">
        <v>237</v>
      </c>
      <c r="D62" s="47" t="s">
        <v>238</v>
      </c>
      <c r="E62" s="47" t="s">
        <v>619</v>
      </c>
      <c r="F62" s="49">
        <v>89.5</v>
      </c>
      <c r="G62" s="47" t="s">
        <v>858</v>
      </c>
      <c r="H62" s="47" t="s">
        <v>859</v>
      </c>
      <c r="I62" s="47" t="s">
        <v>241</v>
      </c>
      <c r="J62" s="49">
        <v>87</v>
      </c>
      <c r="K62" s="47" t="s">
        <v>860</v>
      </c>
      <c r="L62" s="47" t="s">
        <v>861</v>
      </c>
      <c r="M62" s="47" t="s">
        <v>241</v>
      </c>
      <c r="N62" s="49">
        <v>91</v>
      </c>
      <c r="O62" s="47" t="s">
        <v>862</v>
      </c>
      <c r="P62" s="47" t="s">
        <v>863</v>
      </c>
      <c r="Q62" s="47" t="s">
        <v>241</v>
      </c>
    </row>
    <row r="63" spans="1:17" ht="16.5">
      <c r="A63" s="46" t="s">
        <v>184</v>
      </c>
      <c r="B63" s="46" t="s">
        <v>183</v>
      </c>
      <c r="C63" s="46" t="s">
        <v>237</v>
      </c>
      <c r="D63" s="46" t="s">
        <v>238</v>
      </c>
      <c r="E63" s="46" t="s">
        <v>619</v>
      </c>
      <c r="F63" s="48">
        <v>85</v>
      </c>
      <c r="G63" s="46" t="s">
        <v>864</v>
      </c>
      <c r="H63" s="46" t="s">
        <v>865</v>
      </c>
      <c r="I63" s="46" t="s">
        <v>241</v>
      </c>
      <c r="J63" s="48">
        <v>79</v>
      </c>
      <c r="K63" s="46" t="s">
        <v>866</v>
      </c>
      <c r="L63" s="46" t="s">
        <v>867</v>
      </c>
      <c r="M63" s="46" t="s">
        <v>241</v>
      </c>
      <c r="N63" s="48">
        <v>88</v>
      </c>
      <c r="O63" s="46" t="s">
        <v>868</v>
      </c>
      <c r="P63" s="46" t="s">
        <v>869</v>
      </c>
      <c r="Q63" s="46" t="s">
        <v>241</v>
      </c>
    </row>
    <row r="64" spans="1:17" ht="16.5">
      <c r="A64" s="47" t="s">
        <v>186</v>
      </c>
      <c r="B64" s="47" t="s">
        <v>185</v>
      </c>
      <c r="C64" s="47" t="s">
        <v>237</v>
      </c>
      <c r="D64" s="47" t="s">
        <v>238</v>
      </c>
      <c r="E64" s="47" t="s">
        <v>619</v>
      </c>
      <c r="F64" s="49">
        <v>90</v>
      </c>
      <c r="G64" s="47" t="s">
        <v>870</v>
      </c>
      <c r="H64" s="47" t="s">
        <v>871</v>
      </c>
      <c r="I64" s="47" t="s">
        <v>241</v>
      </c>
      <c r="J64" s="49">
        <v>97</v>
      </c>
      <c r="K64" s="47" t="s">
        <v>872</v>
      </c>
      <c r="L64" s="47" t="s">
        <v>873</v>
      </c>
      <c r="M64" s="47" t="s">
        <v>241</v>
      </c>
      <c r="N64" s="49">
        <v>91</v>
      </c>
      <c r="O64" s="47" t="s">
        <v>407</v>
      </c>
      <c r="P64" s="47" t="s">
        <v>857</v>
      </c>
      <c r="Q64" s="47" t="s">
        <v>241</v>
      </c>
    </row>
    <row r="65" spans="1:17" ht="16.5">
      <c r="A65" s="46" t="s">
        <v>188</v>
      </c>
      <c r="B65" s="46" t="s">
        <v>187</v>
      </c>
      <c r="C65" s="46" t="s">
        <v>237</v>
      </c>
      <c r="D65" s="46" t="s">
        <v>238</v>
      </c>
      <c r="E65" s="46" t="s">
        <v>619</v>
      </c>
      <c r="F65" s="48">
        <v>86.5</v>
      </c>
      <c r="G65" s="46" t="s">
        <v>874</v>
      </c>
      <c r="H65" s="46" t="s">
        <v>875</v>
      </c>
      <c r="I65" s="46" t="s">
        <v>241</v>
      </c>
      <c r="J65" s="48">
        <v>88</v>
      </c>
      <c r="K65" s="46" t="s">
        <v>876</v>
      </c>
      <c r="L65" s="46" t="s">
        <v>788</v>
      </c>
      <c r="M65" s="46" t="s">
        <v>241</v>
      </c>
      <c r="N65" s="48">
        <v>82</v>
      </c>
      <c r="O65" s="46" t="s">
        <v>877</v>
      </c>
      <c r="P65" s="46" t="s">
        <v>878</v>
      </c>
      <c r="Q65" s="46" t="s">
        <v>241</v>
      </c>
    </row>
    <row r="66" spans="1:17" ht="16.5">
      <c r="A66" s="47" t="s">
        <v>190</v>
      </c>
      <c r="B66" s="47" t="s">
        <v>189</v>
      </c>
      <c r="C66" s="47" t="s">
        <v>237</v>
      </c>
      <c r="D66" s="47" t="s">
        <v>238</v>
      </c>
      <c r="E66" s="47" t="s">
        <v>619</v>
      </c>
      <c r="F66" s="49">
        <v>89.5</v>
      </c>
      <c r="G66" s="47" t="s">
        <v>879</v>
      </c>
      <c r="H66" s="47" t="s">
        <v>880</v>
      </c>
      <c r="I66" s="47" t="s">
        <v>241</v>
      </c>
      <c r="J66" s="49">
        <v>81</v>
      </c>
      <c r="K66" s="47" t="s">
        <v>881</v>
      </c>
      <c r="L66" s="47" t="s">
        <v>882</v>
      </c>
      <c r="M66" s="47" t="s">
        <v>241</v>
      </c>
      <c r="N66" s="49">
        <v>100</v>
      </c>
      <c r="O66" s="47" t="s">
        <v>883</v>
      </c>
      <c r="P66" s="47" t="s">
        <v>884</v>
      </c>
      <c r="Q66" s="47" t="s">
        <v>241</v>
      </c>
    </row>
    <row r="67" spans="1:17" ht="16.5">
      <c r="A67" s="46" t="s">
        <v>192</v>
      </c>
      <c r="B67" s="46" t="s">
        <v>191</v>
      </c>
      <c r="C67" s="46" t="s">
        <v>237</v>
      </c>
      <c r="D67" s="46" t="s">
        <v>238</v>
      </c>
      <c r="E67" s="46" t="s">
        <v>619</v>
      </c>
      <c r="F67" s="48">
        <v>90</v>
      </c>
      <c r="G67" s="46" t="s">
        <v>885</v>
      </c>
      <c r="H67" s="46" t="s">
        <v>886</v>
      </c>
      <c r="I67" s="46" t="s">
        <v>241</v>
      </c>
      <c r="J67" s="48">
        <v>92</v>
      </c>
      <c r="K67" s="46" t="s">
        <v>787</v>
      </c>
      <c r="L67" s="46" t="s">
        <v>788</v>
      </c>
      <c r="M67" s="46" t="s">
        <v>241</v>
      </c>
      <c r="N67" s="48">
        <v>96</v>
      </c>
      <c r="O67" s="46" t="s">
        <v>887</v>
      </c>
      <c r="P67" s="46" t="s">
        <v>888</v>
      </c>
      <c r="Q67" s="46" t="s">
        <v>241</v>
      </c>
    </row>
    <row r="68" spans="1:17" ht="16.5">
      <c r="A68" s="47" t="s">
        <v>194</v>
      </c>
      <c r="B68" s="47" t="s">
        <v>193</v>
      </c>
      <c r="C68" s="47" t="s">
        <v>237</v>
      </c>
      <c r="D68" s="47" t="s">
        <v>238</v>
      </c>
      <c r="E68" s="47" t="s">
        <v>619</v>
      </c>
      <c r="F68" s="49">
        <v>85.5</v>
      </c>
      <c r="G68" s="47" t="s">
        <v>889</v>
      </c>
      <c r="H68" s="47" t="s">
        <v>890</v>
      </c>
      <c r="I68" s="47" t="s">
        <v>241</v>
      </c>
      <c r="J68" s="49">
        <v>64</v>
      </c>
      <c r="K68" s="47" t="s">
        <v>891</v>
      </c>
      <c r="L68" s="47" t="s">
        <v>892</v>
      </c>
      <c r="M68" s="47" t="s">
        <v>241</v>
      </c>
      <c r="N68" s="49">
        <v>91</v>
      </c>
      <c r="O68" s="47" t="s">
        <v>893</v>
      </c>
      <c r="P68" s="47" t="s">
        <v>894</v>
      </c>
      <c r="Q68" s="47" t="s">
        <v>241</v>
      </c>
    </row>
    <row r="69" spans="1:17" ht="16.5">
      <c r="A69" s="46" t="s">
        <v>196</v>
      </c>
      <c r="B69" s="46" t="s">
        <v>195</v>
      </c>
      <c r="C69" s="46" t="s">
        <v>237</v>
      </c>
      <c r="D69" s="46" t="s">
        <v>238</v>
      </c>
      <c r="E69" s="46" t="s">
        <v>619</v>
      </c>
      <c r="F69" s="48">
        <v>86.5</v>
      </c>
      <c r="G69" s="46" t="s">
        <v>895</v>
      </c>
      <c r="H69" s="46" t="s">
        <v>896</v>
      </c>
      <c r="I69" s="46" t="s">
        <v>241</v>
      </c>
      <c r="J69" s="48">
        <v>81</v>
      </c>
      <c r="K69" s="46" t="s">
        <v>545</v>
      </c>
      <c r="L69" s="46" t="s">
        <v>897</v>
      </c>
      <c r="M69" s="46" t="s">
        <v>241</v>
      </c>
      <c r="N69" s="48">
        <v>97</v>
      </c>
      <c r="O69" s="46" t="s">
        <v>898</v>
      </c>
      <c r="P69" s="46" t="s">
        <v>899</v>
      </c>
      <c r="Q69" s="46" t="s">
        <v>241</v>
      </c>
    </row>
    <row r="70" spans="1:17" ht="16.5">
      <c r="A70" s="47" t="s">
        <v>198</v>
      </c>
      <c r="B70" s="47" t="s">
        <v>197</v>
      </c>
      <c r="C70" s="47" t="s">
        <v>237</v>
      </c>
      <c r="D70" s="47" t="s">
        <v>238</v>
      </c>
      <c r="E70" s="47" t="s">
        <v>619</v>
      </c>
      <c r="F70" s="49">
        <v>90</v>
      </c>
      <c r="G70" s="47" t="s">
        <v>900</v>
      </c>
      <c r="H70" s="47" t="s">
        <v>901</v>
      </c>
      <c r="I70" s="47" t="s">
        <v>241</v>
      </c>
      <c r="J70" s="49">
        <v>0</v>
      </c>
      <c r="K70" s="47" t="s">
        <v>249</v>
      </c>
      <c r="L70" s="47" t="s">
        <v>249</v>
      </c>
      <c r="M70" s="47" t="s">
        <v>902</v>
      </c>
      <c r="N70" s="49">
        <v>69</v>
      </c>
      <c r="O70" s="47" t="s">
        <v>903</v>
      </c>
      <c r="P70" s="47" t="s">
        <v>904</v>
      </c>
      <c r="Q70" s="47" t="s">
        <v>241</v>
      </c>
    </row>
    <row r="71" spans="1:17" ht="16.5">
      <c r="A71" s="46" t="s">
        <v>200</v>
      </c>
      <c r="B71" s="46" t="s">
        <v>199</v>
      </c>
      <c r="C71" s="46" t="s">
        <v>237</v>
      </c>
      <c r="D71" s="46" t="s">
        <v>238</v>
      </c>
      <c r="E71" s="46" t="s">
        <v>619</v>
      </c>
      <c r="F71" s="48">
        <v>84</v>
      </c>
      <c r="G71" s="46" t="s">
        <v>905</v>
      </c>
      <c r="H71" s="46" t="s">
        <v>906</v>
      </c>
      <c r="I71" s="46" t="s">
        <v>241</v>
      </c>
      <c r="J71" s="48">
        <v>85</v>
      </c>
      <c r="K71" s="46" t="s">
        <v>907</v>
      </c>
      <c r="L71" s="46" t="s">
        <v>908</v>
      </c>
      <c r="M71" s="46" t="s">
        <v>241</v>
      </c>
      <c r="N71" s="48">
        <v>81</v>
      </c>
      <c r="O71" s="46" t="s">
        <v>909</v>
      </c>
      <c r="P71" s="46" t="s">
        <v>910</v>
      </c>
      <c r="Q71" s="46" t="s">
        <v>241</v>
      </c>
    </row>
    <row r="72" spans="1:17" ht="16.5">
      <c r="A72" s="47" t="s">
        <v>202</v>
      </c>
      <c r="B72" s="47" t="s">
        <v>201</v>
      </c>
      <c r="C72" s="47" t="s">
        <v>237</v>
      </c>
      <c r="D72" s="47" t="s">
        <v>238</v>
      </c>
      <c r="E72" s="47" t="s">
        <v>619</v>
      </c>
      <c r="F72" s="49">
        <v>91.5</v>
      </c>
      <c r="G72" s="47" t="s">
        <v>911</v>
      </c>
      <c r="H72" s="47" t="s">
        <v>912</v>
      </c>
      <c r="I72" s="47" t="s">
        <v>241</v>
      </c>
      <c r="J72" s="49">
        <v>81</v>
      </c>
      <c r="K72" s="47" t="s">
        <v>913</v>
      </c>
      <c r="L72" s="47" t="s">
        <v>914</v>
      </c>
      <c r="M72" s="47" t="s">
        <v>241</v>
      </c>
      <c r="N72" s="49">
        <v>86</v>
      </c>
      <c r="O72" s="47" t="s">
        <v>915</v>
      </c>
      <c r="P72" s="47" t="s">
        <v>597</v>
      </c>
      <c r="Q72" s="47" t="s">
        <v>241</v>
      </c>
    </row>
    <row r="73" spans="1:17" ht="16.5">
      <c r="A73" s="46" t="s">
        <v>204</v>
      </c>
      <c r="B73" s="46" t="s">
        <v>203</v>
      </c>
      <c r="C73" s="46" t="s">
        <v>237</v>
      </c>
      <c r="D73" s="46" t="s">
        <v>238</v>
      </c>
      <c r="E73" s="46" t="s">
        <v>619</v>
      </c>
      <c r="F73" s="48">
        <v>78.5</v>
      </c>
      <c r="G73" s="46" t="s">
        <v>916</v>
      </c>
      <c r="H73" s="46" t="s">
        <v>917</v>
      </c>
      <c r="I73" s="46" t="s">
        <v>241</v>
      </c>
      <c r="J73" s="48">
        <v>70</v>
      </c>
      <c r="K73" s="46" t="s">
        <v>918</v>
      </c>
      <c r="L73" s="46" t="s">
        <v>919</v>
      </c>
      <c r="M73" s="46" t="s">
        <v>241</v>
      </c>
      <c r="N73" s="48">
        <v>57</v>
      </c>
      <c r="O73" s="46" t="s">
        <v>920</v>
      </c>
      <c r="P73" s="46" t="s">
        <v>921</v>
      </c>
      <c r="Q73" s="46" t="s">
        <v>241</v>
      </c>
    </row>
    <row r="74" spans="1:17" ht="16.5">
      <c r="A74" s="47" t="s">
        <v>206</v>
      </c>
      <c r="B74" s="47" t="s">
        <v>205</v>
      </c>
      <c r="C74" s="47" t="s">
        <v>237</v>
      </c>
      <c r="D74" s="47" t="s">
        <v>238</v>
      </c>
      <c r="E74" s="47" t="s">
        <v>619</v>
      </c>
      <c r="F74" s="49">
        <v>85</v>
      </c>
      <c r="G74" s="47" t="s">
        <v>922</v>
      </c>
      <c r="H74" s="47" t="s">
        <v>923</v>
      </c>
      <c r="I74" s="47" t="s">
        <v>241</v>
      </c>
      <c r="J74" s="49">
        <v>70</v>
      </c>
      <c r="K74" s="47" t="s">
        <v>924</v>
      </c>
      <c r="L74" s="47" t="s">
        <v>925</v>
      </c>
      <c r="M74" s="47" t="s">
        <v>241</v>
      </c>
      <c r="N74" s="49">
        <v>83</v>
      </c>
      <c r="O74" s="47" t="s">
        <v>926</v>
      </c>
      <c r="P74" s="47" t="s">
        <v>927</v>
      </c>
      <c r="Q74" s="47" t="s">
        <v>241</v>
      </c>
    </row>
    <row r="75" spans="1:17" ht="16.5">
      <c r="A75" s="46" t="s">
        <v>208</v>
      </c>
      <c r="B75" s="46" t="s">
        <v>207</v>
      </c>
      <c r="C75" s="46" t="s">
        <v>237</v>
      </c>
      <c r="D75" s="46" t="s">
        <v>238</v>
      </c>
      <c r="E75" s="46" t="s">
        <v>619</v>
      </c>
      <c r="F75" s="48">
        <v>81.5</v>
      </c>
      <c r="G75" s="46" t="s">
        <v>928</v>
      </c>
      <c r="H75" s="46" t="s">
        <v>854</v>
      </c>
      <c r="I75" s="46" t="s">
        <v>241</v>
      </c>
      <c r="J75" s="48">
        <v>57.5</v>
      </c>
      <c r="K75" s="46" t="s">
        <v>929</v>
      </c>
      <c r="L75" s="46" t="s">
        <v>930</v>
      </c>
      <c r="M75" s="46" t="s">
        <v>241</v>
      </c>
      <c r="N75" s="48">
        <v>82</v>
      </c>
      <c r="O75" s="46" t="s">
        <v>709</v>
      </c>
      <c r="P75" s="46" t="s">
        <v>931</v>
      </c>
      <c r="Q75" s="46" t="s">
        <v>241</v>
      </c>
    </row>
    <row r="76" spans="1:17" ht="16.5">
      <c r="A76" s="47" t="s">
        <v>210</v>
      </c>
      <c r="B76" s="47" t="s">
        <v>209</v>
      </c>
      <c r="C76" s="47" t="s">
        <v>237</v>
      </c>
      <c r="D76" s="47" t="s">
        <v>238</v>
      </c>
      <c r="E76" s="47" t="s">
        <v>619</v>
      </c>
      <c r="F76" s="49">
        <v>89.5</v>
      </c>
      <c r="G76" s="47" t="s">
        <v>932</v>
      </c>
      <c r="H76" s="47" t="s">
        <v>933</v>
      </c>
      <c r="I76" s="47" t="s">
        <v>241</v>
      </c>
      <c r="J76" s="49">
        <v>96</v>
      </c>
      <c r="K76" s="47" t="s">
        <v>934</v>
      </c>
      <c r="L76" s="47" t="s">
        <v>935</v>
      </c>
      <c r="M76" s="47" t="s">
        <v>241</v>
      </c>
      <c r="N76" s="49">
        <v>91</v>
      </c>
      <c r="O76" s="47" t="s">
        <v>936</v>
      </c>
      <c r="P76" s="47" t="s">
        <v>863</v>
      </c>
      <c r="Q76" s="47" t="s">
        <v>241</v>
      </c>
    </row>
    <row r="77" spans="1:17" ht="16.5">
      <c r="A77" s="46" t="s">
        <v>212</v>
      </c>
      <c r="B77" s="46" t="s">
        <v>211</v>
      </c>
      <c r="C77" s="46" t="s">
        <v>237</v>
      </c>
      <c r="D77" s="46" t="s">
        <v>238</v>
      </c>
      <c r="E77" s="46" t="s">
        <v>619</v>
      </c>
      <c r="F77" s="48">
        <v>80</v>
      </c>
      <c r="G77" s="46" t="s">
        <v>937</v>
      </c>
      <c r="H77" s="46" t="s">
        <v>938</v>
      </c>
      <c r="I77" s="46" t="s">
        <v>241</v>
      </c>
      <c r="J77" s="48">
        <v>64.5</v>
      </c>
      <c r="K77" s="46" t="s">
        <v>891</v>
      </c>
      <c r="L77" s="46" t="s">
        <v>939</v>
      </c>
      <c r="M77" s="46" t="s">
        <v>241</v>
      </c>
      <c r="N77" s="48">
        <v>69</v>
      </c>
      <c r="O77" s="46" t="s">
        <v>940</v>
      </c>
      <c r="P77" s="46" t="s">
        <v>941</v>
      </c>
      <c r="Q77" s="46" t="s">
        <v>241</v>
      </c>
    </row>
    <row r="78" spans="1:17" ht="16.5">
      <c r="A78" s="47" t="s">
        <v>214</v>
      </c>
      <c r="B78" s="47" t="s">
        <v>213</v>
      </c>
      <c r="C78" s="47" t="s">
        <v>237</v>
      </c>
      <c r="D78" s="47" t="s">
        <v>238</v>
      </c>
      <c r="E78" s="47" t="s">
        <v>619</v>
      </c>
      <c r="F78" s="49">
        <v>81</v>
      </c>
      <c r="G78" s="47" t="s">
        <v>942</v>
      </c>
      <c r="H78" s="47" t="s">
        <v>943</v>
      </c>
      <c r="I78" s="47" t="s">
        <v>241</v>
      </c>
      <c r="J78" s="49">
        <v>54.5</v>
      </c>
      <c r="K78" s="47" t="s">
        <v>944</v>
      </c>
      <c r="L78" s="47" t="s">
        <v>945</v>
      </c>
      <c r="M78" s="47" t="s">
        <v>241</v>
      </c>
      <c r="N78" s="49">
        <v>81</v>
      </c>
      <c r="O78" s="47" t="s">
        <v>946</v>
      </c>
      <c r="P78" s="47" t="s">
        <v>348</v>
      </c>
      <c r="Q78" s="47" t="s">
        <v>241</v>
      </c>
    </row>
    <row r="79" spans="1:17" ht="16.5">
      <c r="A79" s="46" t="s">
        <v>216</v>
      </c>
      <c r="B79" s="46" t="s">
        <v>215</v>
      </c>
      <c r="C79" s="46" t="s">
        <v>237</v>
      </c>
      <c r="D79" s="46" t="s">
        <v>238</v>
      </c>
      <c r="E79" s="46" t="s">
        <v>619</v>
      </c>
      <c r="F79" s="48">
        <v>89.5</v>
      </c>
      <c r="G79" s="46" t="s">
        <v>947</v>
      </c>
      <c r="H79" s="46" t="s">
        <v>797</v>
      </c>
      <c r="I79" s="46" t="s">
        <v>241</v>
      </c>
      <c r="J79" s="48">
        <v>100</v>
      </c>
      <c r="K79" s="46" t="s">
        <v>948</v>
      </c>
      <c r="L79" s="46" t="s">
        <v>595</v>
      </c>
      <c r="M79" s="46" t="s">
        <v>241</v>
      </c>
      <c r="N79" s="48">
        <v>96</v>
      </c>
      <c r="O79" s="46" t="s">
        <v>949</v>
      </c>
      <c r="P79" s="46" t="s">
        <v>950</v>
      </c>
      <c r="Q79" s="46" t="s">
        <v>241</v>
      </c>
    </row>
    <row r="80" spans="1:17" ht="16.5">
      <c r="A80" s="47" t="s">
        <v>218</v>
      </c>
      <c r="B80" s="47" t="s">
        <v>217</v>
      </c>
      <c r="C80" s="47" t="s">
        <v>237</v>
      </c>
      <c r="D80" s="47" t="s">
        <v>238</v>
      </c>
      <c r="E80" s="47" t="s">
        <v>619</v>
      </c>
      <c r="F80" s="49">
        <v>80</v>
      </c>
      <c r="G80" s="47" t="s">
        <v>951</v>
      </c>
      <c r="H80" s="47" t="s">
        <v>952</v>
      </c>
      <c r="I80" s="47" t="s">
        <v>241</v>
      </c>
      <c r="J80" s="49">
        <v>93</v>
      </c>
      <c r="K80" s="47" t="s">
        <v>953</v>
      </c>
      <c r="L80" s="47" t="s">
        <v>954</v>
      </c>
      <c r="M80" s="47" t="s">
        <v>241</v>
      </c>
      <c r="N80" s="49">
        <v>96</v>
      </c>
      <c r="O80" s="47" t="s">
        <v>955</v>
      </c>
      <c r="P80" s="47" t="s">
        <v>956</v>
      </c>
      <c r="Q80" s="47" t="s">
        <v>241</v>
      </c>
    </row>
    <row r="81" spans="1:17" ht="16.5">
      <c r="A81" s="46" t="s">
        <v>220</v>
      </c>
      <c r="B81" s="46" t="s">
        <v>219</v>
      </c>
      <c r="C81" s="46" t="s">
        <v>237</v>
      </c>
      <c r="D81" s="46" t="s">
        <v>238</v>
      </c>
      <c r="E81" s="46" t="s">
        <v>619</v>
      </c>
      <c r="F81" s="48">
        <v>87</v>
      </c>
      <c r="G81" s="46" t="s">
        <v>957</v>
      </c>
      <c r="H81" s="46" t="s">
        <v>958</v>
      </c>
      <c r="I81" s="46" t="s">
        <v>241</v>
      </c>
      <c r="J81" s="48">
        <v>100</v>
      </c>
      <c r="K81" s="46" t="s">
        <v>959</v>
      </c>
      <c r="L81" s="46" t="s">
        <v>960</v>
      </c>
      <c r="M81" s="46" t="s">
        <v>241</v>
      </c>
      <c r="N81" s="48">
        <v>91</v>
      </c>
      <c r="O81" s="46" t="s">
        <v>961</v>
      </c>
      <c r="P81" s="46" t="s">
        <v>784</v>
      </c>
      <c r="Q81" s="46" t="s">
        <v>241</v>
      </c>
    </row>
    <row r="82" spans="1:17" ht="16.5">
      <c r="A82" s="47" t="s">
        <v>222</v>
      </c>
      <c r="B82" s="47" t="s">
        <v>221</v>
      </c>
      <c r="C82" s="47" t="s">
        <v>237</v>
      </c>
      <c r="D82" s="47" t="s">
        <v>238</v>
      </c>
      <c r="E82" s="47" t="s">
        <v>619</v>
      </c>
      <c r="F82" s="49">
        <v>87</v>
      </c>
      <c r="G82" s="47" t="s">
        <v>962</v>
      </c>
      <c r="H82" s="47" t="s">
        <v>963</v>
      </c>
      <c r="I82" s="47" t="s">
        <v>241</v>
      </c>
      <c r="J82" s="49">
        <v>96.5</v>
      </c>
      <c r="K82" s="47" t="s">
        <v>964</v>
      </c>
      <c r="L82" s="47" t="s">
        <v>965</v>
      </c>
      <c r="M82" s="47" t="s">
        <v>241</v>
      </c>
      <c r="N82" s="49">
        <v>100</v>
      </c>
      <c r="O82" s="47" t="s">
        <v>966</v>
      </c>
      <c r="P82" s="47" t="s">
        <v>967</v>
      </c>
      <c r="Q82" s="47" t="s">
        <v>241</v>
      </c>
    </row>
    <row r="83" spans="1:17" ht="16.5">
      <c r="A83" s="46" t="s">
        <v>224</v>
      </c>
      <c r="B83" s="46" t="s">
        <v>223</v>
      </c>
      <c r="C83" s="46" t="s">
        <v>237</v>
      </c>
      <c r="D83" s="46" t="s">
        <v>238</v>
      </c>
      <c r="E83" s="46" t="s">
        <v>619</v>
      </c>
      <c r="F83" s="48">
        <v>80</v>
      </c>
      <c r="G83" s="46" t="s">
        <v>968</v>
      </c>
      <c r="H83" s="46" t="s">
        <v>969</v>
      </c>
      <c r="I83" s="46" t="s">
        <v>241</v>
      </c>
      <c r="J83" s="48">
        <v>99.5</v>
      </c>
      <c r="K83" s="46" t="s">
        <v>970</v>
      </c>
      <c r="L83" s="46" t="s">
        <v>971</v>
      </c>
      <c r="M83" s="46" t="s">
        <v>241</v>
      </c>
      <c r="N83" s="48">
        <v>84</v>
      </c>
      <c r="O83" s="46" t="s">
        <v>972</v>
      </c>
      <c r="P83" s="46" t="s">
        <v>973</v>
      </c>
      <c r="Q83" s="46" t="s">
        <v>241</v>
      </c>
    </row>
  </sheetData>
  <phoneticPr fontId="2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Z44"/>
  <sheetViews>
    <sheetView topLeftCell="A29" zoomScale="130" zoomScaleNormal="130" workbookViewId="0">
      <pane xSplit="2" topLeftCell="E1" activePane="topRight" state="frozen"/>
      <selection pane="topRight" activeCell="R11" sqref="R11"/>
    </sheetView>
  </sheetViews>
  <sheetFormatPr defaultColWidth="9" defaultRowHeight="14"/>
  <cols>
    <col min="1" max="1" width="14.26953125" hidden="1" customWidth="1"/>
    <col min="2" max="2" width="8.36328125" customWidth="1"/>
    <col min="3" max="4" width="7.08984375" hidden="1" customWidth="1"/>
    <col min="5" max="9" width="6.26953125" customWidth="1"/>
    <col min="10" max="11" width="6.26953125" hidden="1" customWidth="1"/>
    <col min="12" max="16" width="6.26953125" customWidth="1"/>
    <col min="17" max="17" width="5.26953125" customWidth="1"/>
    <col min="18" max="18" width="6" customWidth="1"/>
    <col min="20" max="21" width="7.453125" bestFit="1" customWidth="1"/>
    <col min="22" max="25" width="7.453125" customWidth="1"/>
    <col min="26" max="26" width="6.453125" customWidth="1"/>
  </cols>
  <sheetData>
    <row r="1" spans="1:26">
      <c r="C1" s="41" t="s">
        <v>228</v>
      </c>
      <c r="D1" s="41" t="s">
        <v>229</v>
      </c>
      <c r="E1" s="41" t="s">
        <v>230</v>
      </c>
      <c r="F1" s="41" t="s">
        <v>231</v>
      </c>
      <c r="G1" s="41" t="s">
        <v>232</v>
      </c>
      <c r="H1" s="41" t="s">
        <v>233</v>
      </c>
      <c r="I1" s="41" t="s">
        <v>234</v>
      </c>
      <c r="J1" s="41" t="s">
        <v>235</v>
      </c>
      <c r="K1" s="41" t="s">
        <v>236</v>
      </c>
      <c r="L1" s="41"/>
      <c r="M1" s="41"/>
      <c r="N1" s="41"/>
      <c r="O1" s="41"/>
      <c r="P1" s="41"/>
      <c r="Q1" t="s">
        <v>28</v>
      </c>
      <c r="R1" t="s">
        <v>29</v>
      </c>
    </row>
    <row r="2" spans="1:26">
      <c r="C2">
        <v>20</v>
      </c>
      <c r="D2">
        <v>10</v>
      </c>
      <c r="E2">
        <v>8</v>
      </c>
      <c r="F2">
        <v>8</v>
      </c>
      <c r="G2">
        <v>8</v>
      </c>
      <c r="H2">
        <v>8</v>
      </c>
      <c r="I2">
        <v>8</v>
      </c>
      <c r="J2">
        <v>15</v>
      </c>
      <c r="K2">
        <v>15</v>
      </c>
      <c r="O2">
        <v>40</v>
      </c>
      <c r="P2">
        <v>30</v>
      </c>
      <c r="Q2">
        <v>100</v>
      </c>
    </row>
    <row r="3" spans="1:26">
      <c r="A3" s="43" t="s">
        <v>60</v>
      </c>
      <c r="B3" s="44" t="s">
        <v>61</v>
      </c>
      <c r="C3" s="27">
        <v>19</v>
      </c>
      <c r="D3" s="27">
        <v>10</v>
      </c>
      <c r="E3" s="27">
        <v>6</v>
      </c>
      <c r="F3" s="27">
        <v>4</v>
      </c>
      <c r="G3" s="27">
        <v>8</v>
      </c>
      <c r="H3" s="27">
        <v>8</v>
      </c>
      <c r="I3" s="27">
        <v>8</v>
      </c>
      <c r="J3" s="27">
        <v>11</v>
      </c>
      <c r="K3" s="27">
        <v>15</v>
      </c>
      <c r="L3" s="51">
        <f>O3</f>
        <v>34</v>
      </c>
      <c r="M3" s="50">
        <f>C3</f>
        <v>19</v>
      </c>
      <c r="N3" s="50">
        <f>D3</f>
        <v>10</v>
      </c>
      <c r="O3" s="50">
        <f>SUM(E3:I3)</f>
        <v>34</v>
      </c>
      <c r="P3" s="50">
        <f>J3+K3</f>
        <v>26</v>
      </c>
      <c r="Q3" s="29">
        <f>C3+D3+O3+P3</f>
        <v>89</v>
      </c>
      <c r="R3" s="30">
        <f>'1过程成绩'!I7*概述!A$19/100+'1期末&amp;总评'!Q3*概述!B$19/100</f>
        <v>83.5</v>
      </c>
    </row>
    <row r="4" spans="1:26">
      <c r="A4" s="43" t="s">
        <v>62</v>
      </c>
      <c r="B4" s="44" t="s">
        <v>63</v>
      </c>
      <c r="C4" s="27">
        <v>18</v>
      </c>
      <c r="D4" s="27">
        <v>10</v>
      </c>
      <c r="E4" s="27">
        <v>8</v>
      </c>
      <c r="F4" s="27">
        <v>2</v>
      </c>
      <c r="G4" s="27">
        <v>6</v>
      </c>
      <c r="H4" s="27">
        <v>5</v>
      </c>
      <c r="I4" s="27">
        <v>8</v>
      </c>
      <c r="J4" s="27">
        <v>8</v>
      </c>
      <c r="K4" s="27">
        <v>7</v>
      </c>
      <c r="L4" s="51">
        <f t="shared" ref="L4:L44" si="0">O4</f>
        <v>29</v>
      </c>
      <c r="M4" s="50">
        <f t="shared" ref="M4:M44" si="1">C4</f>
        <v>18</v>
      </c>
      <c r="N4" s="50">
        <f t="shared" ref="N4:N44" si="2">D4</f>
        <v>10</v>
      </c>
      <c r="O4" s="50">
        <f t="shared" ref="O4:O44" si="3">SUM(E4:I4)</f>
        <v>29</v>
      </c>
      <c r="P4" s="50">
        <f t="shared" ref="P4:P44" si="4">J4+K4</f>
        <v>15</v>
      </c>
      <c r="Q4" s="29">
        <f t="shared" ref="Q4:Q44" si="5">C4+D4+O4+P4</f>
        <v>72</v>
      </c>
      <c r="R4" s="30">
        <f>'1过程成绩'!I8*概述!A$19/100+'1期末&amp;总评'!Q4*概述!B$19/100</f>
        <v>70.5</v>
      </c>
    </row>
    <row r="5" spans="1:26">
      <c r="A5" s="43" t="s">
        <v>64</v>
      </c>
      <c r="B5" s="44" t="s">
        <v>65</v>
      </c>
      <c r="C5" s="27">
        <v>18</v>
      </c>
      <c r="D5" s="27">
        <v>10</v>
      </c>
      <c r="E5" s="27">
        <v>8</v>
      </c>
      <c r="F5" s="27">
        <v>4</v>
      </c>
      <c r="G5" s="27">
        <v>8</v>
      </c>
      <c r="H5" s="27">
        <v>8</v>
      </c>
      <c r="I5" s="27">
        <v>6</v>
      </c>
      <c r="J5" s="27">
        <v>9</v>
      </c>
      <c r="K5" s="27">
        <v>7</v>
      </c>
      <c r="L5" s="51">
        <f t="shared" si="0"/>
        <v>34</v>
      </c>
      <c r="M5" s="50">
        <f t="shared" si="1"/>
        <v>18</v>
      </c>
      <c r="N5" s="50">
        <f t="shared" si="2"/>
        <v>10</v>
      </c>
      <c r="O5" s="50">
        <f t="shared" si="3"/>
        <v>34</v>
      </c>
      <c r="P5" s="50">
        <f t="shared" si="4"/>
        <v>16</v>
      </c>
      <c r="Q5" s="29">
        <f t="shared" si="5"/>
        <v>78</v>
      </c>
      <c r="R5" s="30">
        <f>'1过程成绩'!I9*概述!A$19/100+'1期末&amp;总评'!Q5*概述!B$19/100</f>
        <v>71</v>
      </c>
    </row>
    <row r="6" spans="1:26">
      <c r="A6" s="43" t="s">
        <v>66</v>
      </c>
      <c r="B6" s="44" t="s">
        <v>67</v>
      </c>
      <c r="C6" s="27">
        <v>16</v>
      </c>
      <c r="D6" s="27">
        <v>9</v>
      </c>
      <c r="E6" s="27">
        <v>6</v>
      </c>
      <c r="F6" s="27">
        <v>4</v>
      </c>
      <c r="G6" s="27">
        <v>6</v>
      </c>
      <c r="H6" s="27">
        <v>8</v>
      </c>
      <c r="I6" s="27">
        <v>8</v>
      </c>
      <c r="J6" s="27">
        <v>9</v>
      </c>
      <c r="K6" s="27">
        <v>6</v>
      </c>
      <c r="L6" s="51">
        <f t="shared" si="0"/>
        <v>32</v>
      </c>
      <c r="M6" s="50">
        <f t="shared" si="1"/>
        <v>16</v>
      </c>
      <c r="N6" s="50">
        <f t="shared" si="2"/>
        <v>9</v>
      </c>
      <c r="O6" s="50">
        <f t="shared" si="3"/>
        <v>32</v>
      </c>
      <c r="P6" s="50">
        <f t="shared" si="4"/>
        <v>15</v>
      </c>
      <c r="Q6" s="29">
        <f t="shared" si="5"/>
        <v>72</v>
      </c>
      <c r="R6" s="30">
        <f>'1过程成绩'!I10*概述!A$19/100+'1期末&amp;总评'!Q6*概述!B$19/100</f>
        <v>67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</row>
    <row r="7" spans="1:26">
      <c r="A7" s="43" t="s">
        <v>68</v>
      </c>
      <c r="B7" s="44" t="s">
        <v>69</v>
      </c>
      <c r="C7" s="27">
        <v>18</v>
      </c>
      <c r="D7" s="27">
        <v>9</v>
      </c>
      <c r="E7" s="27">
        <v>4</v>
      </c>
      <c r="F7" s="27">
        <v>6</v>
      </c>
      <c r="G7" s="27">
        <v>8</v>
      </c>
      <c r="H7" s="27">
        <v>5</v>
      </c>
      <c r="I7" s="27">
        <v>8</v>
      </c>
      <c r="J7" s="27">
        <v>9</v>
      </c>
      <c r="K7" s="27">
        <v>2</v>
      </c>
      <c r="L7" s="51">
        <f t="shared" si="0"/>
        <v>31</v>
      </c>
      <c r="M7" s="50">
        <f t="shared" si="1"/>
        <v>18</v>
      </c>
      <c r="N7" s="50">
        <f t="shared" si="2"/>
        <v>9</v>
      </c>
      <c r="O7" s="50">
        <f t="shared" si="3"/>
        <v>31</v>
      </c>
      <c r="P7" s="50">
        <f t="shared" si="4"/>
        <v>11</v>
      </c>
      <c r="Q7" s="29">
        <f t="shared" si="5"/>
        <v>69</v>
      </c>
      <c r="R7" s="30">
        <f>'1过程成绩'!I11*概述!A$19/100+'1期末&amp;总评'!Q7*概述!B$19/100</f>
        <v>73.5</v>
      </c>
      <c r="T7">
        <f>COUNTIF(Q:Q,"&lt;39.5")</f>
        <v>0</v>
      </c>
      <c r="U7">
        <f>COUNTIF(Q:Q,"&lt;49.5")</f>
        <v>2</v>
      </c>
      <c r="V7">
        <f>COUNTIF(Q:Q,"&lt;59.5")</f>
        <v>8</v>
      </c>
      <c r="W7">
        <f>COUNTIF(Q:Q,"&lt;69.5")</f>
        <v>17</v>
      </c>
      <c r="X7">
        <f>COUNTIF(Q:Q,"&lt;79.5")</f>
        <v>34</v>
      </c>
      <c r="Y7">
        <f>COUNTIF(Q:Q,"&lt;89.5")</f>
        <v>42</v>
      </c>
      <c r="Z7">
        <f>COUNTIF(Q:Q,"&lt;100")</f>
        <v>42</v>
      </c>
    </row>
    <row r="8" spans="1:26">
      <c r="A8" s="43" t="s">
        <v>70</v>
      </c>
      <c r="B8" s="44" t="s">
        <v>71</v>
      </c>
      <c r="C8" s="27">
        <v>17</v>
      </c>
      <c r="D8" s="27">
        <v>9</v>
      </c>
      <c r="E8" s="27">
        <v>4</v>
      </c>
      <c r="F8" s="27">
        <v>5</v>
      </c>
      <c r="G8" s="27">
        <v>8</v>
      </c>
      <c r="H8" s="27">
        <v>8</v>
      </c>
      <c r="I8" s="27">
        <v>8</v>
      </c>
      <c r="J8" s="27">
        <v>8</v>
      </c>
      <c r="K8" s="27">
        <v>3</v>
      </c>
      <c r="L8" s="51">
        <f t="shared" si="0"/>
        <v>33</v>
      </c>
      <c r="M8" s="50">
        <f t="shared" si="1"/>
        <v>17</v>
      </c>
      <c r="N8" s="50">
        <f t="shared" si="2"/>
        <v>9</v>
      </c>
      <c r="O8" s="50">
        <f t="shared" si="3"/>
        <v>33</v>
      </c>
      <c r="P8" s="50">
        <f t="shared" si="4"/>
        <v>11</v>
      </c>
      <c r="Q8" s="29">
        <f t="shared" si="5"/>
        <v>70</v>
      </c>
      <c r="R8" s="30">
        <f>'1过程成绩'!I12*概述!A$19/100+'1期末&amp;总评'!Q8*概述!B$19/100</f>
        <v>73.5</v>
      </c>
      <c r="T8">
        <f>T7</f>
        <v>0</v>
      </c>
      <c r="U8">
        <f>U7-T7</f>
        <v>2</v>
      </c>
      <c r="V8">
        <f>V7-U7</f>
        <v>6</v>
      </c>
      <c r="W8">
        <f>W7-V7</f>
        <v>9</v>
      </c>
      <c r="X8">
        <f t="shared" ref="X8:Z8" si="6">X7-W7</f>
        <v>17</v>
      </c>
      <c r="Y8">
        <f t="shared" si="6"/>
        <v>8</v>
      </c>
      <c r="Z8">
        <f t="shared" si="6"/>
        <v>0</v>
      </c>
    </row>
    <row r="9" spans="1:26">
      <c r="A9" s="43" t="s">
        <v>72</v>
      </c>
      <c r="B9" s="44" t="s">
        <v>73</v>
      </c>
      <c r="C9" s="27">
        <v>19</v>
      </c>
      <c r="D9" s="27">
        <v>10</v>
      </c>
      <c r="E9" s="27">
        <v>5</v>
      </c>
      <c r="F9" s="27">
        <v>5</v>
      </c>
      <c r="G9" s="27">
        <v>8</v>
      </c>
      <c r="H9" s="27">
        <v>8</v>
      </c>
      <c r="I9" s="27">
        <v>8</v>
      </c>
      <c r="J9" s="27">
        <v>9</v>
      </c>
      <c r="K9" s="27">
        <v>6</v>
      </c>
      <c r="L9" s="51">
        <f t="shared" si="0"/>
        <v>34</v>
      </c>
      <c r="M9" s="50">
        <f t="shared" si="1"/>
        <v>19</v>
      </c>
      <c r="N9" s="50">
        <f t="shared" si="2"/>
        <v>10</v>
      </c>
      <c r="O9" s="50">
        <f t="shared" si="3"/>
        <v>34</v>
      </c>
      <c r="P9" s="50">
        <f t="shared" si="4"/>
        <v>15</v>
      </c>
      <c r="Q9" s="29">
        <f t="shared" si="5"/>
        <v>78</v>
      </c>
      <c r="R9" s="30">
        <f>'1过程成绩'!I13*概述!A$19/100+'1期末&amp;总评'!Q9*概述!B$19/100</f>
        <v>77.5</v>
      </c>
      <c r="T9" s="31">
        <f t="shared" ref="T9:Z9" si="7">T8/$Z$7</f>
        <v>0</v>
      </c>
      <c r="U9" s="31">
        <f t="shared" si="7"/>
        <v>4.7619047619047616E-2</v>
      </c>
      <c r="V9" s="31">
        <f t="shared" si="7"/>
        <v>0.14285714285714285</v>
      </c>
      <c r="W9" s="31">
        <f t="shared" si="7"/>
        <v>0.21428571428571427</v>
      </c>
      <c r="X9" s="31">
        <f t="shared" si="7"/>
        <v>0.40476190476190477</v>
      </c>
      <c r="Y9" s="31">
        <f t="shared" si="7"/>
        <v>0.19047619047619047</v>
      </c>
      <c r="Z9" s="31">
        <f t="shared" si="7"/>
        <v>0</v>
      </c>
    </row>
    <row r="10" spans="1:26">
      <c r="A10" s="43" t="s">
        <v>74</v>
      </c>
      <c r="B10" s="44" t="s">
        <v>75</v>
      </c>
      <c r="C10" s="27">
        <v>17</v>
      </c>
      <c r="D10" s="27">
        <v>10</v>
      </c>
      <c r="E10" s="27">
        <v>8</v>
      </c>
      <c r="F10" s="27">
        <v>5</v>
      </c>
      <c r="G10" s="27">
        <v>8</v>
      </c>
      <c r="H10" s="27">
        <v>5</v>
      </c>
      <c r="I10" s="27">
        <v>8</v>
      </c>
      <c r="J10" s="27">
        <v>8</v>
      </c>
      <c r="K10" s="27">
        <v>0</v>
      </c>
      <c r="L10" s="51">
        <f t="shared" si="0"/>
        <v>34</v>
      </c>
      <c r="M10" s="50">
        <f t="shared" si="1"/>
        <v>17</v>
      </c>
      <c r="N10" s="50">
        <f t="shared" si="2"/>
        <v>10</v>
      </c>
      <c r="O10" s="50">
        <f t="shared" si="3"/>
        <v>34</v>
      </c>
      <c r="P10" s="50">
        <f t="shared" si="4"/>
        <v>8</v>
      </c>
      <c r="Q10" s="29">
        <f t="shared" si="5"/>
        <v>69</v>
      </c>
      <c r="R10" s="30">
        <f>'1过程成绩'!I14*概述!A$19/100+'1期末&amp;总评'!Q10*概述!B$19/100</f>
        <v>58.5</v>
      </c>
    </row>
    <row r="11" spans="1:26">
      <c r="A11" s="43" t="s">
        <v>76</v>
      </c>
      <c r="B11" s="44" t="s">
        <v>77</v>
      </c>
      <c r="C11" s="27">
        <v>18</v>
      </c>
      <c r="D11" s="27">
        <v>10</v>
      </c>
      <c r="E11" s="27">
        <v>6</v>
      </c>
      <c r="F11" s="27">
        <v>5</v>
      </c>
      <c r="G11" s="27">
        <v>8</v>
      </c>
      <c r="H11" s="27">
        <v>8</v>
      </c>
      <c r="I11" s="27">
        <v>8</v>
      </c>
      <c r="J11" s="27">
        <v>11</v>
      </c>
      <c r="K11" s="27">
        <v>6</v>
      </c>
      <c r="L11" s="51">
        <f t="shared" si="0"/>
        <v>35</v>
      </c>
      <c r="M11" s="50">
        <f t="shared" si="1"/>
        <v>18</v>
      </c>
      <c r="N11" s="50">
        <f t="shared" si="2"/>
        <v>10</v>
      </c>
      <c r="O11" s="50">
        <f t="shared" si="3"/>
        <v>35</v>
      </c>
      <c r="P11" s="50">
        <f t="shared" si="4"/>
        <v>17</v>
      </c>
      <c r="Q11" s="29">
        <f t="shared" si="5"/>
        <v>80</v>
      </c>
      <c r="R11" s="30">
        <f>'1过程成绩'!I15*概述!A$19/100+'1期末&amp;总评'!Q11*概述!B$19/100</f>
        <v>77</v>
      </c>
    </row>
    <row r="12" spans="1:26">
      <c r="A12" s="43" t="s">
        <v>78</v>
      </c>
      <c r="B12" s="44" t="s">
        <v>79</v>
      </c>
      <c r="C12" s="27">
        <v>17</v>
      </c>
      <c r="D12" s="27">
        <v>8</v>
      </c>
      <c r="E12" s="27">
        <v>6</v>
      </c>
      <c r="F12" s="27">
        <v>5</v>
      </c>
      <c r="G12" s="27">
        <v>7</v>
      </c>
      <c r="H12" s="27">
        <v>8</v>
      </c>
      <c r="I12" s="27">
        <v>8</v>
      </c>
      <c r="J12" s="27">
        <v>7</v>
      </c>
      <c r="K12" s="27">
        <v>4</v>
      </c>
      <c r="L12" s="51">
        <f t="shared" si="0"/>
        <v>34</v>
      </c>
      <c r="M12" s="50">
        <f t="shared" si="1"/>
        <v>17</v>
      </c>
      <c r="N12" s="50">
        <f t="shared" si="2"/>
        <v>8</v>
      </c>
      <c r="O12" s="50">
        <f t="shared" si="3"/>
        <v>34</v>
      </c>
      <c r="P12" s="50">
        <f t="shared" si="4"/>
        <v>11</v>
      </c>
      <c r="Q12" s="29">
        <f t="shared" si="5"/>
        <v>70</v>
      </c>
      <c r="R12" s="30">
        <f>'1过程成绩'!I16*概述!A$19/100+'1期末&amp;总评'!Q12*概述!B$19/100</f>
        <v>72.5</v>
      </c>
    </row>
    <row r="13" spans="1:26">
      <c r="A13" s="43" t="s">
        <v>80</v>
      </c>
      <c r="B13" s="44" t="s">
        <v>81</v>
      </c>
      <c r="C13" s="27">
        <v>13</v>
      </c>
      <c r="D13" s="27">
        <v>6</v>
      </c>
      <c r="E13" s="27">
        <v>3</v>
      </c>
      <c r="F13" s="27">
        <v>8</v>
      </c>
      <c r="G13" s="27">
        <v>8</v>
      </c>
      <c r="H13" s="27">
        <v>0</v>
      </c>
      <c r="I13" s="27">
        <v>8</v>
      </c>
      <c r="J13" s="27">
        <v>7</v>
      </c>
      <c r="K13" s="27">
        <v>4</v>
      </c>
      <c r="L13" s="51">
        <f t="shared" si="0"/>
        <v>27</v>
      </c>
      <c r="M13" s="50">
        <f t="shared" si="1"/>
        <v>13</v>
      </c>
      <c r="N13" s="50">
        <f t="shared" si="2"/>
        <v>6</v>
      </c>
      <c r="O13" s="50">
        <f t="shared" si="3"/>
        <v>27</v>
      </c>
      <c r="P13" s="50">
        <f t="shared" si="4"/>
        <v>11</v>
      </c>
      <c r="Q13" s="29">
        <f t="shared" si="5"/>
        <v>57</v>
      </c>
      <c r="R13" s="30">
        <f>'1过程成绩'!I17*概述!A$19/100+'1期末&amp;总评'!Q13*概述!B$19/100</f>
        <v>61</v>
      </c>
    </row>
    <row r="14" spans="1:26">
      <c r="A14" s="43" t="s">
        <v>82</v>
      </c>
      <c r="B14" s="44" t="s">
        <v>83</v>
      </c>
      <c r="C14" s="27">
        <v>17</v>
      </c>
      <c r="D14" s="27">
        <v>8</v>
      </c>
      <c r="E14" s="27">
        <v>4</v>
      </c>
      <c r="F14" s="27">
        <v>4</v>
      </c>
      <c r="G14" s="27">
        <v>8</v>
      </c>
      <c r="H14" s="27">
        <v>6</v>
      </c>
      <c r="I14" s="27">
        <v>3</v>
      </c>
      <c r="J14" s="27">
        <v>9</v>
      </c>
      <c r="K14" s="27">
        <v>0</v>
      </c>
      <c r="L14" s="51">
        <f t="shared" si="0"/>
        <v>25</v>
      </c>
      <c r="M14" s="50">
        <f t="shared" si="1"/>
        <v>17</v>
      </c>
      <c r="N14" s="50">
        <f t="shared" si="2"/>
        <v>8</v>
      </c>
      <c r="O14" s="50">
        <f t="shared" si="3"/>
        <v>25</v>
      </c>
      <c r="P14" s="50">
        <f t="shared" si="4"/>
        <v>9</v>
      </c>
      <c r="Q14" s="29">
        <f t="shared" si="5"/>
        <v>59</v>
      </c>
      <c r="R14" s="30">
        <f>'1过程成绩'!I18*概述!A$19/100+'1期末&amp;总评'!Q14*概述!B$19/100</f>
        <v>66</v>
      </c>
    </row>
    <row r="15" spans="1:26">
      <c r="A15" s="43" t="s">
        <v>84</v>
      </c>
      <c r="B15" s="44" t="s">
        <v>85</v>
      </c>
      <c r="C15" s="27">
        <v>19</v>
      </c>
      <c r="D15" s="27">
        <v>10</v>
      </c>
      <c r="E15" s="27">
        <v>4</v>
      </c>
      <c r="F15" s="27">
        <v>6</v>
      </c>
      <c r="G15" s="27">
        <v>6</v>
      </c>
      <c r="H15" s="27">
        <v>5</v>
      </c>
      <c r="I15" s="27">
        <v>8</v>
      </c>
      <c r="J15" s="27">
        <v>12</v>
      </c>
      <c r="K15" s="27">
        <v>3</v>
      </c>
      <c r="L15" s="51">
        <f t="shared" si="0"/>
        <v>29</v>
      </c>
      <c r="M15" s="50">
        <f t="shared" si="1"/>
        <v>19</v>
      </c>
      <c r="N15" s="50">
        <f t="shared" si="2"/>
        <v>10</v>
      </c>
      <c r="O15" s="50">
        <f t="shared" si="3"/>
        <v>29</v>
      </c>
      <c r="P15" s="50">
        <f t="shared" si="4"/>
        <v>15</v>
      </c>
      <c r="Q15" s="29">
        <f t="shared" si="5"/>
        <v>73</v>
      </c>
      <c r="R15" s="30">
        <f>'1过程成绩'!I19*概述!A$19/100+'1期末&amp;总评'!Q15*概述!B$19/100</f>
        <v>75</v>
      </c>
    </row>
    <row r="16" spans="1:26">
      <c r="A16" s="43" t="s">
        <v>86</v>
      </c>
      <c r="B16" s="44" t="s">
        <v>87</v>
      </c>
      <c r="C16" s="27">
        <v>17</v>
      </c>
      <c r="D16" s="27">
        <v>10</v>
      </c>
      <c r="E16" s="27">
        <v>6</v>
      </c>
      <c r="F16" s="27">
        <v>5</v>
      </c>
      <c r="G16" s="27">
        <v>8</v>
      </c>
      <c r="H16" s="27">
        <v>8</v>
      </c>
      <c r="I16" s="27">
        <v>8</v>
      </c>
      <c r="J16" s="27">
        <v>13</v>
      </c>
      <c r="K16" s="27">
        <v>5</v>
      </c>
      <c r="L16" s="51">
        <f t="shared" si="0"/>
        <v>35</v>
      </c>
      <c r="M16" s="50">
        <f t="shared" si="1"/>
        <v>17</v>
      </c>
      <c r="N16" s="50">
        <f t="shared" si="2"/>
        <v>10</v>
      </c>
      <c r="O16" s="50">
        <f t="shared" si="3"/>
        <v>35</v>
      </c>
      <c r="P16" s="50">
        <f t="shared" si="4"/>
        <v>18</v>
      </c>
      <c r="Q16" s="29">
        <f t="shared" si="5"/>
        <v>80</v>
      </c>
      <c r="R16" s="30">
        <f>'1过程成绩'!I20*概述!A$19/100+'1期末&amp;总评'!Q16*概述!B$19/100</f>
        <v>81.5</v>
      </c>
    </row>
    <row r="17" spans="1:18">
      <c r="A17" s="43" t="s">
        <v>88</v>
      </c>
      <c r="B17" s="44" t="s">
        <v>89</v>
      </c>
      <c r="C17" s="27">
        <v>19</v>
      </c>
      <c r="D17" s="27">
        <v>10</v>
      </c>
      <c r="E17" s="27">
        <v>8</v>
      </c>
      <c r="F17" s="27">
        <v>6</v>
      </c>
      <c r="G17" s="27">
        <v>8</v>
      </c>
      <c r="H17" s="27">
        <v>8</v>
      </c>
      <c r="I17" s="27">
        <v>8</v>
      </c>
      <c r="J17" s="27">
        <v>9</v>
      </c>
      <c r="K17" s="27">
        <v>8</v>
      </c>
      <c r="L17" s="51">
        <f t="shared" si="0"/>
        <v>38</v>
      </c>
      <c r="M17" s="50">
        <f t="shared" si="1"/>
        <v>19</v>
      </c>
      <c r="N17" s="50">
        <f t="shared" si="2"/>
        <v>10</v>
      </c>
      <c r="O17" s="50">
        <f t="shared" si="3"/>
        <v>38</v>
      </c>
      <c r="P17" s="50">
        <f t="shared" si="4"/>
        <v>17</v>
      </c>
      <c r="Q17" s="29">
        <f t="shared" si="5"/>
        <v>84</v>
      </c>
      <c r="R17" s="30">
        <f>'1过程成绩'!I21*概述!A$19/100+'1期末&amp;总评'!Q17*概述!B$19/100</f>
        <v>80</v>
      </c>
    </row>
    <row r="18" spans="1:18">
      <c r="A18" s="43" t="s">
        <v>90</v>
      </c>
      <c r="B18" s="44" t="s">
        <v>91</v>
      </c>
      <c r="C18" s="27">
        <v>18</v>
      </c>
      <c r="D18" s="27">
        <v>10</v>
      </c>
      <c r="E18" s="27">
        <v>4</v>
      </c>
      <c r="F18" s="27">
        <v>5</v>
      </c>
      <c r="G18" s="27">
        <v>6</v>
      </c>
      <c r="H18" s="27">
        <v>5</v>
      </c>
      <c r="I18" s="27">
        <v>6</v>
      </c>
      <c r="J18" s="27">
        <v>0</v>
      </c>
      <c r="K18" s="27">
        <v>9</v>
      </c>
      <c r="L18" s="51">
        <f t="shared" si="0"/>
        <v>26</v>
      </c>
      <c r="M18" s="50">
        <f t="shared" si="1"/>
        <v>18</v>
      </c>
      <c r="N18" s="50">
        <f t="shared" si="2"/>
        <v>10</v>
      </c>
      <c r="O18" s="50">
        <f t="shared" si="3"/>
        <v>26</v>
      </c>
      <c r="P18" s="50">
        <f t="shared" si="4"/>
        <v>9</v>
      </c>
      <c r="Q18" s="29">
        <f t="shared" si="5"/>
        <v>63</v>
      </c>
      <c r="R18" s="30">
        <f>'1过程成绩'!I22*概述!A$19/100+'1期末&amp;总评'!Q18*概述!B$19/100</f>
        <v>66.5</v>
      </c>
    </row>
    <row r="19" spans="1:18">
      <c r="A19" s="43" t="s">
        <v>92</v>
      </c>
      <c r="B19" s="44" t="s">
        <v>93</v>
      </c>
      <c r="C19" s="27">
        <v>18</v>
      </c>
      <c r="D19" s="27">
        <v>10</v>
      </c>
      <c r="E19" s="27">
        <v>3</v>
      </c>
      <c r="F19" s="27">
        <v>5</v>
      </c>
      <c r="G19" s="27">
        <v>6</v>
      </c>
      <c r="H19" s="27">
        <v>5</v>
      </c>
      <c r="I19" s="27">
        <v>6</v>
      </c>
      <c r="J19" s="27">
        <v>12</v>
      </c>
      <c r="K19" s="27">
        <v>6</v>
      </c>
      <c r="L19" s="51">
        <f t="shared" si="0"/>
        <v>25</v>
      </c>
      <c r="M19" s="50">
        <f t="shared" si="1"/>
        <v>18</v>
      </c>
      <c r="N19" s="50">
        <f t="shared" si="2"/>
        <v>10</v>
      </c>
      <c r="O19" s="50">
        <f t="shared" si="3"/>
        <v>25</v>
      </c>
      <c r="P19" s="50">
        <f t="shared" si="4"/>
        <v>18</v>
      </c>
      <c r="Q19" s="29">
        <f t="shared" si="5"/>
        <v>71</v>
      </c>
      <c r="R19" s="30">
        <f>'1过程成绩'!I23*概述!A$19/100+'1期末&amp;总评'!Q19*概述!B$19/100</f>
        <v>73</v>
      </c>
    </row>
    <row r="20" spans="1:18">
      <c r="A20" s="43" t="s">
        <v>94</v>
      </c>
      <c r="B20" s="44" t="s">
        <v>95</v>
      </c>
      <c r="C20" s="27">
        <v>20</v>
      </c>
      <c r="D20" s="27">
        <v>10</v>
      </c>
      <c r="E20" s="27">
        <v>3</v>
      </c>
      <c r="F20" s="27">
        <v>4</v>
      </c>
      <c r="G20" s="27">
        <v>6</v>
      </c>
      <c r="H20" s="27">
        <v>5</v>
      </c>
      <c r="I20" s="27">
        <v>6</v>
      </c>
      <c r="J20" s="27">
        <v>4</v>
      </c>
      <c r="K20" s="27">
        <v>0</v>
      </c>
      <c r="L20" s="51">
        <f t="shared" si="0"/>
        <v>24</v>
      </c>
      <c r="M20" s="50">
        <f t="shared" si="1"/>
        <v>20</v>
      </c>
      <c r="N20" s="50">
        <f t="shared" si="2"/>
        <v>10</v>
      </c>
      <c r="O20" s="50">
        <f t="shared" si="3"/>
        <v>24</v>
      </c>
      <c r="P20" s="50">
        <f t="shared" si="4"/>
        <v>4</v>
      </c>
      <c r="Q20" s="29">
        <f t="shared" si="5"/>
        <v>58</v>
      </c>
      <c r="R20" s="30">
        <f>'1过程成绩'!I24*概述!A$19/100+'1期末&amp;总评'!Q20*概述!B$19/100</f>
        <v>69.5</v>
      </c>
    </row>
    <row r="21" spans="1:18">
      <c r="A21" s="43" t="s">
        <v>96</v>
      </c>
      <c r="B21" s="44" t="s">
        <v>97</v>
      </c>
      <c r="C21" s="27">
        <v>19</v>
      </c>
      <c r="D21" s="27">
        <v>10</v>
      </c>
      <c r="E21" s="27">
        <v>3</v>
      </c>
      <c r="F21" s="27">
        <v>7</v>
      </c>
      <c r="G21" s="27">
        <v>8</v>
      </c>
      <c r="H21" s="27">
        <v>5</v>
      </c>
      <c r="I21" s="27">
        <v>8</v>
      </c>
      <c r="J21" s="27">
        <v>12</v>
      </c>
      <c r="K21" s="27">
        <v>9</v>
      </c>
      <c r="L21" s="51">
        <f t="shared" si="0"/>
        <v>31</v>
      </c>
      <c r="M21" s="50">
        <f t="shared" si="1"/>
        <v>19</v>
      </c>
      <c r="N21" s="50">
        <f t="shared" si="2"/>
        <v>10</v>
      </c>
      <c r="O21" s="50">
        <f t="shared" si="3"/>
        <v>31</v>
      </c>
      <c r="P21" s="50">
        <f t="shared" si="4"/>
        <v>21</v>
      </c>
      <c r="Q21" s="29">
        <f t="shared" si="5"/>
        <v>81</v>
      </c>
      <c r="R21" s="30">
        <f>'1过程成绩'!I25*概述!A$19/100+'1期末&amp;总评'!Q21*概述!B$19/100</f>
        <v>78</v>
      </c>
    </row>
    <row r="22" spans="1:18">
      <c r="A22" s="43" t="s">
        <v>98</v>
      </c>
      <c r="B22" s="44" t="s">
        <v>99</v>
      </c>
      <c r="C22" s="27">
        <v>19</v>
      </c>
      <c r="D22" s="27">
        <v>10</v>
      </c>
      <c r="E22" s="27">
        <v>3</v>
      </c>
      <c r="F22" s="27">
        <v>6</v>
      </c>
      <c r="G22" s="27">
        <v>8</v>
      </c>
      <c r="H22" s="27">
        <v>5</v>
      </c>
      <c r="I22" s="27">
        <v>8</v>
      </c>
      <c r="J22" s="27">
        <v>9</v>
      </c>
      <c r="K22" s="27">
        <v>5</v>
      </c>
      <c r="L22" s="51">
        <f t="shared" si="0"/>
        <v>30</v>
      </c>
      <c r="M22" s="50">
        <f t="shared" si="1"/>
        <v>19</v>
      </c>
      <c r="N22" s="50">
        <f t="shared" si="2"/>
        <v>10</v>
      </c>
      <c r="O22" s="50">
        <f t="shared" si="3"/>
        <v>30</v>
      </c>
      <c r="P22" s="50">
        <f t="shared" si="4"/>
        <v>14</v>
      </c>
      <c r="Q22" s="29">
        <f t="shared" si="5"/>
        <v>73</v>
      </c>
      <c r="R22" s="30">
        <f>'1过程成绩'!I26*概述!A$19/100+'1期末&amp;总评'!Q22*概述!B$19/100</f>
        <v>75.5</v>
      </c>
    </row>
    <row r="23" spans="1:18">
      <c r="A23" s="43" t="s">
        <v>100</v>
      </c>
      <c r="B23" s="44" t="s">
        <v>101</v>
      </c>
      <c r="C23" s="27">
        <v>18</v>
      </c>
      <c r="D23" s="27">
        <v>10</v>
      </c>
      <c r="E23" s="27">
        <v>2</v>
      </c>
      <c r="F23" s="27">
        <v>5</v>
      </c>
      <c r="G23" s="27">
        <v>6</v>
      </c>
      <c r="H23" s="27">
        <v>5</v>
      </c>
      <c r="I23" s="27">
        <v>8</v>
      </c>
      <c r="J23" s="27">
        <v>9</v>
      </c>
      <c r="K23" s="27">
        <v>5</v>
      </c>
      <c r="L23" s="51">
        <f t="shared" si="0"/>
        <v>26</v>
      </c>
      <c r="M23" s="50">
        <f t="shared" si="1"/>
        <v>18</v>
      </c>
      <c r="N23" s="50">
        <f t="shared" si="2"/>
        <v>10</v>
      </c>
      <c r="O23" s="50">
        <f t="shared" si="3"/>
        <v>26</v>
      </c>
      <c r="P23" s="50">
        <f t="shared" si="4"/>
        <v>14</v>
      </c>
      <c r="Q23" s="29">
        <f t="shared" si="5"/>
        <v>68</v>
      </c>
      <c r="R23" s="30">
        <f>'1过程成绩'!I27*概述!A$19/100+'1期末&amp;总评'!Q23*概述!B$19/100</f>
        <v>71</v>
      </c>
    </row>
    <row r="24" spans="1:18">
      <c r="A24" s="43" t="s">
        <v>102</v>
      </c>
      <c r="B24" s="44" t="s">
        <v>103</v>
      </c>
      <c r="C24" s="27">
        <v>19</v>
      </c>
      <c r="D24" s="27">
        <v>10</v>
      </c>
      <c r="E24" s="27">
        <v>6</v>
      </c>
      <c r="F24" s="27">
        <v>6</v>
      </c>
      <c r="G24" s="27">
        <v>8</v>
      </c>
      <c r="H24" s="27">
        <v>8</v>
      </c>
      <c r="I24" s="27">
        <v>6</v>
      </c>
      <c r="J24" s="27">
        <v>10</v>
      </c>
      <c r="K24" s="27">
        <v>8</v>
      </c>
      <c r="L24" s="51">
        <f t="shared" si="0"/>
        <v>34</v>
      </c>
      <c r="M24" s="50">
        <f t="shared" si="1"/>
        <v>19</v>
      </c>
      <c r="N24" s="50">
        <f t="shared" si="2"/>
        <v>10</v>
      </c>
      <c r="O24" s="50">
        <f t="shared" si="3"/>
        <v>34</v>
      </c>
      <c r="P24" s="50">
        <f t="shared" si="4"/>
        <v>18</v>
      </c>
      <c r="Q24" s="29">
        <f t="shared" si="5"/>
        <v>81</v>
      </c>
      <c r="R24" s="30">
        <f>'1过程成绩'!I28*概述!A$19/100+'1期末&amp;总评'!Q24*概述!B$19/100</f>
        <v>78.5</v>
      </c>
    </row>
    <row r="25" spans="1:18">
      <c r="A25" s="43" t="s">
        <v>104</v>
      </c>
      <c r="B25" s="44" t="s">
        <v>105</v>
      </c>
      <c r="C25" s="27">
        <v>16</v>
      </c>
      <c r="D25" s="27">
        <v>7</v>
      </c>
      <c r="E25" s="27">
        <v>4</v>
      </c>
      <c r="F25" s="27">
        <v>4</v>
      </c>
      <c r="G25" s="27">
        <v>7</v>
      </c>
      <c r="H25" s="27">
        <v>2</v>
      </c>
      <c r="I25" s="27">
        <v>4</v>
      </c>
      <c r="J25" s="27">
        <v>0</v>
      </c>
      <c r="K25" s="27">
        <v>0</v>
      </c>
      <c r="L25" s="51">
        <f t="shared" si="0"/>
        <v>21</v>
      </c>
      <c r="M25" s="50">
        <f t="shared" si="1"/>
        <v>16</v>
      </c>
      <c r="N25" s="50">
        <f t="shared" si="2"/>
        <v>7</v>
      </c>
      <c r="O25" s="50">
        <f t="shared" si="3"/>
        <v>21</v>
      </c>
      <c r="P25" s="50">
        <f t="shared" si="4"/>
        <v>0</v>
      </c>
      <c r="Q25" s="29">
        <f t="shared" si="5"/>
        <v>44</v>
      </c>
      <c r="R25" s="30">
        <f>'1过程成绩'!I29*概述!A$19/100+'1期末&amp;总评'!Q25*概述!B$19/100</f>
        <v>61.5</v>
      </c>
    </row>
    <row r="26" spans="1:18">
      <c r="A26" s="43" t="s">
        <v>106</v>
      </c>
      <c r="B26" s="44" t="s">
        <v>107</v>
      </c>
      <c r="C26" s="27">
        <v>18</v>
      </c>
      <c r="D26" s="27">
        <v>10</v>
      </c>
      <c r="E26" s="27">
        <v>3</v>
      </c>
      <c r="F26" s="27">
        <v>5</v>
      </c>
      <c r="G26" s="27">
        <v>6</v>
      </c>
      <c r="H26" s="27">
        <v>5</v>
      </c>
      <c r="I26" s="27">
        <v>8</v>
      </c>
      <c r="J26" s="27">
        <v>8</v>
      </c>
      <c r="K26" s="27">
        <v>8</v>
      </c>
      <c r="L26" s="51">
        <f t="shared" si="0"/>
        <v>27</v>
      </c>
      <c r="M26" s="50">
        <f t="shared" si="1"/>
        <v>18</v>
      </c>
      <c r="N26" s="50">
        <f t="shared" si="2"/>
        <v>10</v>
      </c>
      <c r="O26" s="50">
        <f t="shared" si="3"/>
        <v>27</v>
      </c>
      <c r="P26" s="50">
        <f t="shared" si="4"/>
        <v>16</v>
      </c>
      <c r="Q26" s="29">
        <f t="shared" si="5"/>
        <v>71</v>
      </c>
      <c r="R26" s="30">
        <f>'1过程成绩'!I30*概述!A$19/100+'1期末&amp;总评'!Q26*概述!B$19/100</f>
        <v>74.5</v>
      </c>
    </row>
    <row r="27" spans="1:18">
      <c r="A27" s="43" t="s">
        <v>108</v>
      </c>
      <c r="B27" s="44" t="s">
        <v>109</v>
      </c>
      <c r="C27" s="27">
        <v>19</v>
      </c>
      <c r="D27" s="27">
        <v>9</v>
      </c>
      <c r="E27" s="27">
        <v>3</v>
      </c>
      <c r="F27" s="27">
        <v>6</v>
      </c>
      <c r="G27" s="27">
        <v>6</v>
      </c>
      <c r="H27" s="27">
        <v>6</v>
      </c>
      <c r="I27" s="27">
        <v>8</v>
      </c>
      <c r="J27" s="27">
        <v>9</v>
      </c>
      <c r="K27" s="27">
        <v>6</v>
      </c>
      <c r="L27" s="51">
        <f t="shared" si="0"/>
        <v>29</v>
      </c>
      <c r="M27" s="50">
        <f t="shared" si="1"/>
        <v>19</v>
      </c>
      <c r="N27" s="50">
        <f t="shared" si="2"/>
        <v>9</v>
      </c>
      <c r="O27" s="50">
        <f t="shared" si="3"/>
        <v>29</v>
      </c>
      <c r="P27" s="50">
        <f t="shared" si="4"/>
        <v>15</v>
      </c>
      <c r="Q27" s="29">
        <f t="shared" si="5"/>
        <v>72</v>
      </c>
      <c r="R27" s="30">
        <f>'1过程成绩'!I31*概述!A$19/100+'1期末&amp;总评'!Q27*概述!B$19/100</f>
        <v>73.5</v>
      </c>
    </row>
    <row r="28" spans="1:18">
      <c r="A28" s="43" t="s">
        <v>110</v>
      </c>
      <c r="B28" s="44" t="s">
        <v>111</v>
      </c>
      <c r="C28" s="27">
        <v>19</v>
      </c>
      <c r="D28" s="27">
        <v>8</v>
      </c>
      <c r="E28" s="27">
        <v>4</v>
      </c>
      <c r="F28" s="27">
        <v>3</v>
      </c>
      <c r="G28" s="27">
        <v>6</v>
      </c>
      <c r="H28" s="27">
        <v>8</v>
      </c>
      <c r="I28" s="27">
        <v>6</v>
      </c>
      <c r="J28" s="27">
        <v>10</v>
      </c>
      <c r="K28" s="27">
        <v>9</v>
      </c>
      <c r="L28" s="51">
        <f t="shared" si="0"/>
        <v>27</v>
      </c>
      <c r="M28" s="50">
        <f t="shared" si="1"/>
        <v>19</v>
      </c>
      <c r="N28" s="50">
        <f t="shared" si="2"/>
        <v>8</v>
      </c>
      <c r="O28" s="50">
        <f t="shared" si="3"/>
        <v>27</v>
      </c>
      <c r="P28" s="50">
        <f t="shared" si="4"/>
        <v>19</v>
      </c>
      <c r="Q28" s="29">
        <f t="shared" si="5"/>
        <v>73</v>
      </c>
      <c r="R28" s="30">
        <f>'1过程成绩'!I32*概述!A$19/100+'1期末&amp;总评'!Q28*概述!B$19/100</f>
        <v>74</v>
      </c>
    </row>
    <row r="29" spans="1:18">
      <c r="A29" s="43" t="s">
        <v>112</v>
      </c>
      <c r="B29" s="44" t="s">
        <v>113</v>
      </c>
      <c r="C29" s="27">
        <v>19</v>
      </c>
      <c r="D29" s="27">
        <v>9</v>
      </c>
      <c r="E29" s="27">
        <v>6</v>
      </c>
      <c r="F29" s="27">
        <v>5</v>
      </c>
      <c r="G29" s="27">
        <v>6</v>
      </c>
      <c r="H29" s="27">
        <v>2</v>
      </c>
      <c r="I29" s="27">
        <v>8</v>
      </c>
      <c r="J29" s="27">
        <v>7</v>
      </c>
      <c r="K29" s="27">
        <v>5</v>
      </c>
      <c r="L29" s="51">
        <f t="shared" si="0"/>
        <v>27</v>
      </c>
      <c r="M29" s="50">
        <f t="shared" si="1"/>
        <v>19</v>
      </c>
      <c r="N29" s="50">
        <f t="shared" si="2"/>
        <v>9</v>
      </c>
      <c r="O29" s="50">
        <f t="shared" si="3"/>
        <v>27</v>
      </c>
      <c r="P29" s="50">
        <f t="shared" si="4"/>
        <v>12</v>
      </c>
      <c r="Q29" s="29">
        <f t="shared" si="5"/>
        <v>67</v>
      </c>
      <c r="R29" s="30">
        <f>'1过程成绩'!I33*概述!A$19/100+'1期末&amp;总评'!Q29*概述!B$19/100</f>
        <v>70.5</v>
      </c>
    </row>
    <row r="30" spans="1:18">
      <c r="A30" s="43" t="s">
        <v>114</v>
      </c>
      <c r="B30" s="44" t="s">
        <v>115</v>
      </c>
      <c r="C30" s="27">
        <v>18</v>
      </c>
      <c r="D30" s="27">
        <v>9</v>
      </c>
      <c r="E30" s="27">
        <v>7</v>
      </c>
      <c r="F30" s="27">
        <v>6</v>
      </c>
      <c r="G30" s="27">
        <v>6</v>
      </c>
      <c r="H30" s="27">
        <v>6</v>
      </c>
      <c r="I30" s="27">
        <v>6</v>
      </c>
      <c r="J30" s="27">
        <v>9</v>
      </c>
      <c r="K30" s="27">
        <v>4</v>
      </c>
      <c r="L30" s="51">
        <f t="shared" si="0"/>
        <v>31</v>
      </c>
      <c r="M30" s="50">
        <f t="shared" si="1"/>
        <v>18</v>
      </c>
      <c r="N30" s="50">
        <f t="shared" si="2"/>
        <v>9</v>
      </c>
      <c r="O30" s="50">
        <f t="shared" si="3"/>
        <v>31</v>
      </c>
      <c r="P30" s="50">
        <f t="shared" si="4"/>
        <v>13</v>
      </c>
      <c r="Q30" s="29">
        <f t="shared" si="5"/>
        <v>71</v>
      </c>
      <c r="R30" s="30">
        <f>'1过程成绩'!I34*概述!A$19/100+'1期末&amp;总评'!Q30*概述!B$19/100</f>
        <v>73</v>
      </c>
    </row>
    <row r="31" spans="1:18">
      <c r="A31" s="43" t="s">
        <v>116</v>
      </c>
      <c r="B31" s="44" t="s">
        <v>117</v>
      </c>
      <c r="C31" s="27">
        <v>19</v>
      </c>
      <c r="D31" s="27">
        <v>10</v>
      </c>
      <c r="E31" s="27">
        <v>4</v>
      </c>
      <c r="F31" s="27">
        <v>5</v>
      </c>
      <c r="G31" s="27">
        <v>6</v>
      </c>
      <c r="H31" s="27">
        <v>6</v>
      </c>
      <c r="I31" s="27">
        <v>8</v>
      </c>
      <c r="J31" s="27">
        <v>7</v>
      </c>
      <c r="K31" s="27">
        <v>1</v>
      </c>
      <c r="L31" s="51">
        <f t="shared" si="0"/>
        <v>29</v>
      </c>
      <c r="M31" s="50">
        <f t="shared" si="1"/>
        <v>19</v>
      </c>
      <c r="N31" s="50">
        <f t="shared" si="2"/>
        <v>10</v>
      </c>
      <c r="O31" s="50">
        <f t="shared" si="3"/>
        <v>29</v>
      </c>
      <c r="P31" s="50">
        <f t="shared" si="4"/>
        <v>8</v>
      </c>
      <c r="Q31" s="29">
        <f t="shared" si="5"/>
        <v>66</v>
      </c>
      <c r="R31" s="30">
        <f>'1过程成绩'!I35*概述!A$19/100+'1期末&amp;总评'!Q31*概述!B$19/100</f>
        <v>67.5</v>
      </c>
    </row>
    <row r="32" spans="1:18">
      <c r="A32" s="43" t="s">
        <v>118</v>
      </c>
      <c r="B32" s="44" t="s">
        <v>119</v>
      </c>
      <c r="C32" s="27">
        <v>17</v>
      </c>
      <c r="D32" s="27">
        <v>10</v>
      </c>
      <c r="E32" s="27">
        <v>4</v>
      </c>
      <c r="F32" s="27">
        <v>5</v>
      </c>
      <c r="G32" s="27">
        <v>7</v>
      </c>
      <c r="H32" s="27">
        <v>5</v>
      </c>
      <c r="I32" s="27">
        <v>6</v>
      </c>
      <c r="J32" s="27">
        <v>12</v>
      </c>
      <c r="K32" s="27">
        <v>6</v>
      </c>
      <c r="L32" s="51">
        <f t="shared" si="0"/>
        <v>27</v>
      </c>
      <c r="M32" s="50">
        <f t="shared" si="1"/>
        <v>17</v>
      </c>
      <c r="N32" s="50">
        <f t="shared" si="2"/>
        <v>10</v>
      </c>
      <c r="O32" s="50">
        <f t="shared" si="3"/>
        <v>27</v>
      </c>
      <c r="P32" s="50">
        <f t="shared" si="4"/>
        <v>18</v>
      </c>
      <c r="Q32" s="29">
        <f t="shared" si="5"/>
        <v>72</v>
      </c>
      <c r="R32" s="30">
        <f>'1过程成绩'!I36*概述!A$19/100+'1期末&amp;总评'!Q32*概述!B$19/100</f>
        <v>76.5</v>
      </c>
    </row>
    <row r="33" spans="1:18">
      <c r="A33" s="43" t="s">
        <v>120</v>
      </c>
      <c r="B33" s="44" t="s">
        <v>121</v>
      </c>
      <c r="C33" s="27">
        <v>17</v>
      </c>
      <c r="D33" s="27">
        <v>8</v>
      </c>
      <c r="E33" s="27">
        <v>6</v>
      </c>
      <c r="F33" s="27">
        <v>5</v>
      </c>
      <c r="G33" s="27">
        <v>6</v>
      </c>
      <c r="H33" s="27">
        <v>5</v>
      </c>
      <c r="I33" s="27">
        <v>7</v>
      </c>
      <c r="J33" s="27">
        <v>9</v>
      </c>
      <c r="K33" s="27">
        <v>10</v>
      </c>
      <c r="L33" s="51">
        <f t="shared" si="0"/>
        <v>29</v>
      </c>
      <c r="M33" s="50">
        <f t="shared" si="1"/>
        <v>17</v>
      </c>
      <c r="N33" s="50">
        <f t="shared" si="2"/>
        <v>8</v>
      </c>
      <c r="O33" s="50">
        <f t="shared" si="3"/>
        <v>29</v>
      </c>
      <c r="P33" s="50">
        <f t="shared" si="4"/>
        <v>19</v>
      </c>
      <c r="Q33" s="29">
        <f t="shared" si="5"/>
        <v>73</v>
      </c>
      <c r="R33" s="30">
        <f>'1过程成绩'!I37*概述!A$19/100+'1期末&amp;总评'!Q33*概述!B$19/100</f>
        <v>75</v>
      </c>
    </row>
    <row r="34" spans="1:18">
      <c r="A34" s="43" t="s">
        <v>122</v>
      </c>
      <c r="B34" s="44" t="s">
        <v>123</v>
      </c>
      <c r="C34" s="27">
        <v>19</v>
      </c>
      <c r="D34" s="27">
        <v>10</v>
      </c>
      <c r="E34" s="27">
        <v>8</v>
      </c>
      <c r="F34" s="27">
        <v>5</v>
      </c>
      <c r="G34" s="27">
        <v>8</v>
      </c>
      <c r="H34" s="27">
        <v>5</v>
      </c>
      <c r="I34" s="27">
        <v>8</v>
      </c>
      <c r="J34" s="27">
        <v>9</v>
      </c>
      <c r="K34" s="27">
        <v>6</v>
      </c>
      <c r="L34" s="51">
        <f t="shared" si="0"/>
        <v>34</v>
      </c>
      <c r="M34" s="50">
        <f t="shared" si="1"/>
        <v>19</v>
      </c>
      <c r="N34" s="50">
        <f t="shared" si="2"/>
        <v>10</v>
      </c>
      <c r="O34" s="50">
        <f t="shared" si="3"/>
        <v>34</v>
      </c>
      <c r="P34" s="50">
        <f t="shared" si="4"/>
        <v>15</v>
      </c>
      <c r="Q34" s="29">
        <f t="shared" si="5"/>
        <v>78</v>
      </c>
      <c r="R34" s="30">
        <f>'1过程成绩'!I38*概述!A$19/100+'1期末&amp;总评'!Q34*概述!B$19/100</f>
        <v>76.5</v>
      </c>
    </row>
    <row r="35" spans="1:18">
      <c r="A35" s="43" t="s">
        <v>124</v>
      </c>
      <c r="B35" s="44" t="s">
        <v>125</v>
      </c>
      <c r="C35" s="27">
        <v>15</v>
      </c>
      <c r="D35" s="27">
        <v>10</v>
      </c>
      <c r="E35" s="27">
        <v>3</v>
      </c>
      <c r="F35" s="27">
        <v>5</v>
      </c>
      <c r="G35" s="27">
        <v>6</v>
      </c>
      <c r="H35" s="27">
        <v>2</v>
      </c>
      <c r="I35" s="27">
        <v>5</v>
      </c>
      <c r="J35" s="27">
        <v>9</v>
      </c>
      <c r="K35" s="27">
        <v>2</v>
      </c>
      <c r="L35" s="51">
        <f t="shared" si="0"/>
        <v>21</v>
      </c>
      <c r="M35" s="50">
        <f t="shared" si="1"/>
        <v>15</v>
      </c>
      <c r="N35" s="50">
        <f t="shared" si="2"/>
        <v>10</v>
      </c>
      <c r="O35" s="50">
        <f t="shared" si="3"/>
        <v>21</v>
      </c>
      <c r="P35" s="50">
        <f t="shared" si="4"/>
        <v>11</v>
      </c>
      <c r="Q35" s="29">
        <f t="shared" si="5"/>
        <v>57</v>
      </c>
      <c r="R35" s="30">
        <f>'1过程成绩'!I39*概述!A$19/100+'1期末&amp;总评'!Q35*概述!B$19/100</f>
        <v>65</v>
      </c>
    </row>
    <row r="36" spans="1:18">
      <c r="A36" s="43" t="s">
        <v>126</v>
      </c>
      <c r="B36" s="44" t="s">
        <v>127</v>
      </c>
      <c r="C36" s="27">
        <v>18</v>
      </c>
      <c r="D36" s="27">
        <v>10</v>
      </c>
      <c r="E36" s="27">
        <v>5</v>
      </c>
      <c r="F36" s="27">
        <v>4</v>
      </c>
      <c r="G36" s="27">
        <v>4</v>
      </c>
      <c r="H36" s="27">
        <v>5</v>
      </c>
      <c r="I36" s="27">
        <v>4</v>
      </c>
      <c r="J36" s="27">
        <v>9</v>
      </c>
      <c r="K36" s="27">
        <v>3</v>
      </c>
      <c r="L36" s="51">
        <f t="shared" si="0"/>
        <v>22</v>
      </c>
      <c r="M36" s="50">
        <f t="shared" si="1"/>
        <v>18</v>
      </c>
      <c r="N36" s="50">
        <f t="shared" si="2"/>
        <v>10</v>
      </c>
      <c r="O36" s="50">
        <f t="shared" si="3"/>
        <v>22</v>
      </c>
      <c r="P36" s="50">
        <f t="shared" si="4"/>
        <v>12</v>
      </c>
      <c r="Q36" s="29">
        <f t="shared" si="5"/>
        <v>62</v>
      </c>
      <c r="R36" s="30">
        <f>'1过程成绩'!I40*概述!A$19/100+'1期末&amp;总评'!Q36*概述!B$19/100</f>
        <v>70</v>
      </c>
    </row>
    <row r="37" spans="1:18">
      <c r="A37" s="43" t="s">
        <v>128</v>
      </c>
      <c r="B37" s="44" t="s">
        <v>129</v>
      </c>
      <c r="C37" s="27">
        <v>15</v>
      </c>
      <c r="D37" s="27">
        <v>10</v>
      </c>
      <c r="E37" s="27">
        <v>6</v>
      </c>
      <c r="F37" s="27">
        <v>6</v>
      </c>
      <c r="G37" s="27">
        <v>6</v>
      </c>
      <c r="H37" s="27">
        <v>8</v>
      </c>
      <c r="I37" s="27">
        <v>8</v>
      </c>
      <c r="J37" s="27">
        <v>9</v>
      </c>
      <c r="K37" s="27">
        <v>6</v>
      </c>
      <c r="L37" s="51">
        <f t="shared" si="0"/>
        <v>34</v>
      </c>
      <c r="M37" s="50">
        <f t="shared" si="1"/>
        <v>15</v>
      </c>
      <c r="N37" s="50">
        <f t="shared" si="2"/>
        <v>10</v>
      </c>
      <c r="O37" s="50">
        <f t="shared" si="3"/>
        <v>34</v>
      </c>
      <c r="P37" s="50">
        <f t="shared" si="4"/>
        <v>15</v>
      </c>
      <c r="Q37" s="29">
        <f t="shared" si="5"/>
        <v>74</v>
      </c>
      <c r="R37" s="30">
        <f>'1过程成绩'!I41*概述!A$19/100+'1期末&amp;总评'!Q37*概述!B$19/100</f>
        <v>74.5</v>
      </c>
    </row>
    <row r="38" spans="1:18">
      <c r="A38" s="43" t="s">
        <v>130</v>
      </c>
      <c r="B38" s="44" t="s">
        <v>131</v>
      </c>
      <c r="C38" s="27">
        <v>16</v>
      </c>
      <c r="D38" s="27">
        <v>8</v>
      </c>
      <c r="E38" s="27">
        <v>4</v>
      </c>
      <c r="F38" s="27">
        <v>4</v>
      </c>
      <c r="G38" s="27">
        <v>6</v>
      </c>
      <c r="H38" s="27">
        <v>0</v>
      </c>
      <c r="I38" s="27">
        <v>8</v>
      </c>
      <c r="J38" s="27">
        <v>7</v>
      </c>
      <c r="K38" s="27">
        <v>1</v>
      </c>
      <c r="L38" s="51">
        <f t="shared" si="0"/>
        <v>22</v>
      </c>
      <c r="M38" s="50">
        <f t="shared" si="1"/>
        <v>16</v>
      </c>
      <c r="N38" s="50">
        <f t="shared" si="2"/>
        <v>8</v>
      </c>
      <c r="O38" s="50">
        <f t="shared" si="3"/>
        <v>22</v>
      </c>
      <c r="P38" s="50">
        <f t="shared" si="4"/>
        <v>8</v>
      </c>
      <c r="Q38" s="29">
        <f t="shared" si="5"/>
        <v>54</v>
      </c>
      <c r="R38" s="30">
        <f>'1过程成绩'!I42*概述!A$19/100+'1期末&amp;总评'!Q38*概述!B$19/100</f>
        <v>64.5</v>
      </c>
    </row>
    <row r="39" spans="1:18">
      <c r="A39" s="43" t="s">
        <v>132</v>
      </c>
      <c r="B39" s="44" t="s">
        <v>133</v>
      </c>
      <c r="C39" s="27">
        <v>19</v>
      </c>
      <c r="D39" s="27">
        <v>10</v>
      </c>
      <c r="E39" s="27">
        <v>8</v>
      </c>
      <c r="F39" s="27">
        <v>4</v>
      </c>
      <c r="G39" s="27">
        <v>6</v>
      </c>
      <c r="H39" s="27">
        <v>8</v>
      </c>
      <c r="I39" s="27">
        <v>8</v>
      </c>
      <c r="J39" s="27">
        <v>9</v>
      </c>
      <c r="K39" s="27">
        <v>9</v>
      </c>
      <c r="L39" s="51">
        <f t="shared" si="0"/>
        <v>34</v>
      </c>
      <c r="M39" s="50">
        <f t="shared" si="1"/>
        <v>19</v>
      </c>
      <c r="N39" s="50">
        <f t="shared" si="2"/>
        <v>10</v>
      </c>
      <c r="O39" s="50">
        <f t="shared" si="3"/>
        <v>34</v>
      </c>
      <c r="P39" s="50">
        <f t="shared" si="4"/>
        <v>18</v>
      </c>
      <c r="Q39" s="29">
        <f t="shared" si="5"/>
        <v>81</v>
      </c>
      <c r="R39" s="30">
        <f>'1过程成绩'!I43*概述!A$19/100+'1期末&amp;总评'!Q39*概述!B$19/100</f>
        <v>77.5</v>
      </c>
    </row>
    <row r="40" spans="1:18">
      <c r="A40" s="43" t="s">
        <v>134</v>
      </c>
      <c r="B40" s="44" t="s">
        <v>135</v>
      </c>
      <c r="C40" s="27">
        <v>18</v>
      </c>
      <c r="D40" s="27">
        <v>8</v>
      </c>
      <c r="E40" s="27">
        <v>4</v>
      </c>
      <c r="F40" s="27">
        <v>1</v>
      </c>
      <c r="G40" s="27">
        <v>4</v>
      </c>
      <c r="H40" s="27">
        <v>2</v>
      </c>
      <c r="I40" s="27">
        <v>6</v>
      </c>
      <c r="J40" s="27">
        <v>9</v>
      </c>
      <c r="K40" s="27">
        <v>2</v>
      </c>
      <c r="L40" s="51">
        <f t="shared" si="0"/>
        <v>17</v>
      </c>
      <c r="M40" s="50">
        <f t="shared" si="1"/>
        <v>18</v>
      </c>
      <c r="N40" s="50">
        <f t="shared" si="2"/>
        <v>8</v>
      </c>
      <c r="O40" s="50">
        <f t="shared" si="3"/>
        <v>17</v>
      </c>
      <c r="P40" s="50">
        <f t="shared" si="4"/>
        <v>11</v>
      </c>
      <c r="Q40" s="29">
        <f t="shared" si="5"/>
        <v>54</v>
      </c>
      <c r="R40" s="30">
        <f>'1过程成绩'!I44*概述!A$19/100+'1期末&amp;总评'!Q40*概述!B$19/100</f>
        <v>64.5</v>
      </c>
    </row>
    <row r="41" spans="1:18">
      <c r="A41" s="43" t="s">
        <v>136</v>
      </c>
      <c r="B41" s="44" t="s">
        <v>137</v>
      </c>
      <c r="C41" s="27">
        <v>17</v>
      </c>
      <c r="D41" s="27">
        <v>8</v>
      </c>
      <c r="E41" s="27">
        <v>4</v>
      </c>
      <c r="F41" s="27">
        <v>6</v>
      </c>
      <c r="G41" s="27">
        <v>8</v>
      </c>
      <c r="H41" s="27">
        <v>7</v>
      </c>
      <c r="I41" s="27">
        <v>6</v>
      </c>
      <c r="J41" s="27">
        <v>6</v>
      </c>
      <c r="K41" s="27">
        <v>6</v>
      </c>
      <c r="L41" s="51">
        <f t="shared" si="0"/>
        <v>31</v>
      </c>
      <c r="M41" s="50">
        <f t="shared" si="1"/>
        <v>17</v>
      </c>
      <c r="N41" s="50">
        <f t="shared" si="2"/>
        <v>8</v>
      </c>
      <c r="O41" s="50">
        <f t="shared" si="3"/>
        <v>31</v>
      </c>
      <c r="P41" s="50">
        <f t="shared" si="4"/>
        <v>12</v>
      </c>
      <c r="Q41" s="29">
        <f t="shared" si="5"/>
        <v>68</v>
      </c>
      <c r="R41" s="30">
        <f>'1过程成绩'!I45*概述!A$19/100+'1期末&amp;总评'!Q41*概述!B$19/100</f>
        <v>68.5</v>
      </c>
    </row>
    <row r="42" spans="1:18">
      <c r="A42" s="43" t="s">
        <v>138</v>
      </c>
      <c r="B42" s="44" t="s">
        <v>139</v>
      </c>
      <c r="C42" s="27">
        <v>19</v>
      </c>
      <c r="D42" s="27">
        <v>6</v>
      </c>
      <c r="E42" s="27">
        <v>4</v>
      </c>
      <c r="F42" s="27">
        <v>5</v>
      </c>
      <c r="G42" s="27">
        <v>6</v>
      </c>
      <c r="H42" s="27">
        <v>4</v>
      </c>
      <c r="I42" s="27">
        <v>4</v>
      </c>
      <c r="J42" s="27">
        <v>9</v>
      </c>
      <c r="K42" s="27">
        <v>3</v>
      </c>
      <c r="L42" s="51">
        <f t="shared" si="0"/>
        <v>23</v>
      </c>
      <c r="M42" s="50">
        <f t="shared" si="1"/>
        <v>19</v>
      </c>
      <c r="N42" s="50">
        <f t="shared" si="2"/>
        <v>6</v>
      </c>
      <c r="O42" s="50">
        <f t="shared" si="3"/>
        <v>23</v>
      </c>
      <c r="P42" s="50">
        <f t="shared" si="4"/>
        <v>12</v>
      </c>
      <c r="Q42" s="29">
        <f t="shared" si="5"/>
        <v>60</v>
      </c>
      <c r="R42" s="30">
        <f>'1过程成绩'!I46*概述!A$19/100+'1期末&amp;总评'!Q42*概述!B$19/100</f>
        <v>70.5</v>
      </c>
    </row>
    <row r="43" spans="1:18">
      <c r="A43" s="43" t="s">
        <v>140</v>
      </c>
      <c r="B43" s="44" t="s">
        <v>141</v>
      </c>
      <c r="C43" s="27">
        <v>19</v>
      </c>
      <c r="D43" s="27">
        <v>9</v>
      </c>
      <c r="E43" s="27">
        <v>7</v>
      </c>
      <c r="F43" s="27">
        <v>5</v>
      </c>
      <c r="G43" s="27">
        <v>7</v>
      </c>
      <c r="H43" s="27">
        <v>8</v>
      </c>
      <c r="I43" s="27">
        <v>4</v>
      </c>
      <c r="J43" s="27">
        <v>13</v>
      </c>
      <c r="K43" s="27">
        <v>10</v>
      </c>
      <c r="L43" s="51">
        <f t="shared" si="0"/>
        <v>31</v>
      </c>
      <c r="M43" s="50">
        <f t="shared" si="1"/>
        <v>19</v>
      </c>
      <c r="N43" s="50">
        <f t="shared" si="2"/>
        <v>9</v>
      </c>
      <c r="O43" s="50">
        <f t="shared" si="3"/>
        <v>31</v>
      </c>
      <c r="P43" s="50">
        <f t="shared" si="4"/>
        <v>23</v>
      </c>
      <c r="Q43" s="29">
        <f t="shared" si="5"/>
        <v>82</v>
      </c>
      <c r="R43" s="30">
        <f>'1过程成绩'!I47*概述!A$19/100+'1期末&amp;总评'!Q43*概述!B$19/100</f>
        <v>79.5</v>
      </c>
    </row>
    <row r="44" spans="1:18">
      <c r="A44" s="43" t="s">
        <v>142</v>
      </c>
      <c r="B44" s="44" t="s">
        <v>144</v>
      </c>
      <c r="C44" s="27">
        <v>19</v>
      </c>
      <c r="D44" s="27">
        <v>9</v>
      </c>
      <c r="E44" s="27">
        <v>6</v>
      </c>
      <c r="F44" s="27">
        <v>5</v>
      </c>
      <c r="G44" s="27">
        <v>4</v>
      </c>
      <c r="H44" s="27">
        <v>0</v>
      </c>
      <c r="I44" s="27">
        <v>4</v>
      </c>
      <c r="J44" s="27">
        <v>0</v>
      </c>
      <c r="K44" s="27">
        <v>2</v>
      </c>
      <c r="L44" s="51">
        <f t="shared" si="0"/>
        <v>19</v>
      </c>
      <c r="M44" s="50">
        <f t="shared" si="1"/>
        <v>19</v>
      </c>
      <c r="N44" s="50">
        <f t="shared" si="2"/>
        <v>9</v>
      </c>
      <c r="O44" s="50">
        <f t="shared" si="3"/>
        <v>19</v>
      </c>
      <c r="P44" s="50">
        <f t="shared" si="4"/>
        <v>2</v>
      </c>
      <c r="Q44" s="29">
        <f t="shared" si="5"/>
        <v>49</v>
      </c>
      <c r="R44" s="30">
        <f>'1过程成绩'!I48*概述!A$19/100+'1期末&amp;总评'!Q44*概述!B$19/100</f>
        <v>62</v>
      </c>
    </row>
  </sheetData>
  <phoneticPr fontId="21" type="noConversion"/>
  <conditionalFormatting sqref="C3:C44">
    <cfRule type="cellIs" dxfId="45" priority="15" operator="greaterThan">
      <formula>$C$2</formula>
    </cfRule>
  </conditionalFormatting>
  <conditionalFormatting sqref="D3:D44">
    <cfRule type="cellIs" dxfId="44" priority="1" operator="greaterThan">
      <formula>$D$2</formula>
    </cfRule>
  </conditionalFormatting>
  <conditionalFormatting sqref="E3:E44">
    <cfRule type="cellIs" dxfId="43" priority="14" operator="greaterThan">
      <formula>$E$2</formula>
    </cfRule>
  </conditionalFormatting>
  <conditionalFormatting sqref="F3:F44">
    <cfRule type="cellIs" dxfId="42" priority="12" operator="greaterThan">
      <formula>$F$2</formula>
    </cfRule>
  </conditionalFormatting>
  <conditionalFormatting sqref="G3:H44">
    <cfRule type="cellIs" dxfId="41" priority="11" operator="greaterThan">
      <formula>$G$2</formula>
    </cfRule>
  </conditionalFormatting>
  <conditionalFormatting sqref="I3:I44">
    <cfRule type="cellIs" dxfId="40" priority="10" operator="greaterThan">
      <formula>$I$2</formula>
    </cfRule>
  </conditionalFormatting>
  <conditionalFormatting sqref="J3:K44">
    <cfRule type="cellIs" dxfId="39" priority="9" operator="greaterThan">
      <formula>$J$2</formula>
    </cfRule>
  </conditionalFormatting>
  <conditionalFormatting sqref="O3:O44">
    <cfRule type="cellIs" dxfId="38" priority="3" operator="greaterThan">
      <formula>$O$2</formula>
    </cfRule>
  </conditionalFormatting>
  <conditionalFormatting sqref="P3:P44">
    <cfRule type="cellIs" dxfId="37" priority="2" operator="greaterThan">
      <formula>$P$2</formula>
    </cfRule>
  </conditionalFormatting>
  <conditionalFormatting sqref="Q3:Q44">
    <cfRule type="cellIs" dxfId="36" priority="4" operator="lessThan">
      <formula>59.5</formula>
    </cfRule>
  </conditionalFormatting>
  <conditionalFormatting sqref="R3:R44">
    <cfRule type="cellIs" dxfId="35" priority="5" operator="lessThan">
      <formula>60</formula>
    </cfRule>
    <cfRule type="cellIs" dxfId="34" priority="17" operator="lessThan">
      <formula>59.5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P49"/>
  <sheetViews>
    <sheetView tabSelected="1" workbookViewId="0">
      <selection activeCell="Q11" sqref="Q11"/>
    </sheetView>
  </sheetViews>
  <sheetFormatPr defaultColWidth="9" defaultRowHeight="14"/>
  <cols>
    <col min="1" max="1" width="13.453125" style="13" customWidth="1"/>
    <col min="2" max="2" width="8.08984375" style="13" customWidth="1"/>
    <col min="3" max="8" width="8" style="13" bestFit="1" customWidth="1"/>
    <col min="9" max="9" width="7.08984375" style="13" bestFit="1" customWidth="1"/>
    <col min="10" max="10" width="6.90625" style="13" customWidth="1"/>
    <col min="11" max="245" width="9" style="13"/>
    <col min="246" max="246" width="13.453125" style="13" customWidth="1"/>
    <col min="247" max="247" width="8.08984375" style="13" customWidth="1"/>
    <col min="248" max="263" width="5.6328125" style="13" customWidth="1"/>
    <col min="264" max="501" width="9" style="13"/>
    <col min="502" max="502" width="13.453125" style="13" customWidth="1"/>
    <col min="503" max="503" width="8.08984375" style="13" customWidth="1"/>
    <col min="504" max="519" width="5.6328125" style="13" customWidth="1"/>
    <col min="520" max="757" width="9" style="13"/>
    <col min="758" max="758" width="13.453125" style="13" customWidth="1"/>
    <col min="759" max="759" width="8.08984375" style="13" customWidth="1"/>
    <col min="760" max="775" width="5.6328125" style="13" customWidth="1"/>
    <col min="776" max="1013" width="9" style="13"/>
    <col min="1014" max="1014" width="13.453125" style="13" customWidth="1"/>
    <col min="1015" max="1015" width="8.08984375" style="13" customWidth="1"/>
    <col min="1016" max="1031" width="5.6328125" style="13" customWidth="1"/>
    <col min="1032" max="1269" width="9" style="13"/>
    <col min="1270" max="1270" width="13.453125" style="13" customWidth="1"/>
    <col min="1271" max="1271" width="8.08984375" style="13" customWidth="1"/>
    <col min="1272" max="1287" width="5.6328125" style="13" customWidth="1"/>
    <col min="1288" max="1525" width="9" style="13"/>
    <col min="1526" max="1526" width="13.453125" style="13" customWidth="1"/>
    <col min="1527" max="1527" width="8.08984375" style="13" customWidth="1"/>
    <col min="1528" max="1543" width="5.6328125" style="13" customWidth="1"/>
    <col min="1544" max="1781" width="9" style="13"/>
    <col min="1782" max="1782" width="13.453125" style="13" customWidth="1"/>
    <col min="1783" max="1783" width="8.08984375" style="13" customWidth="1"/>
    <col min="1784" max="1799" width="5.6328125" style="13" customWidth="1"/>
    <col min="1800" max="2037" width="9" style="13"/>
    <col min="2038" max="2038" width="13.453125" style="13" customWidth="1"/>
    <col min="2039" max="2039" width="8.08984375" style="13" customWidth="1"/>
    <col min="2040" max="2055" width="5.6328125" style="13" customWidth="1"/>
    <col min="2056" max="2293" width="9" style="13"/>
    <col min="2294" max="2294" width="13.453125" style="13" customWidth="1"/>
    <col min="2295" max="2295" width="8.08984375" style="13" customWidth="1"/>
    <col min="2296" max="2311" width="5.6328125" style="13" customWidth="1"/>
    <col min="2312" max="2549" width="9" style="13"/>
    <col min="2550" max="2550" width="13.453125" style="13" customWidth="1"/>
    <col min="2551" max="2551" width="8.08984375" style="13" customWidth="1"/>
    <col min="2552" max="2567" width="5.6328125" style="13" customWidth="1"/>
    <col min="2568" max="2805" width="9" style="13"/>
    <col min="2806" max="2806" width="13.453125" style="13" customWidth="1"/>
    <col min="2807" max="2807" width="8.08984375" style="13" customWidth="1"/>
    <col min="2808" max="2823" width="5.6328125" style="13" customWidth="1"/>
    <col min="2824" max="3061" width="9" style="13"/>
    <col min="3062" max="3062" width="13.453125" style="13" customWidth="1"/>
    <col min="3063" max="3063" width="8.08984375" style="13" customWidth="1"/>
    <col min="3064" max="3079" width="5.6328125" style="13" customWidth="1"/>
    <col min="3080" max="3317" width="9" style="13"/>
    <col min="3318" max="3318" width="13.453125" style="13" customWidth="1"/>
    <col min="3319" max="3319" width="8.08984375" style="13" customWidth="1"/>
    <col min="3320" max="3335" width="5.6328125" style="13" customWidth="1"/>
    <col min="3336" max="3573" width="9" style="13"/>
    <col min="3574" max="3574" width="13.453125" style="13" customWidth="1"/>
    <col min="3575" max="3575" width="8.08984375" style="13" customWidth="1"/>
    <col min="3576" max="3591" width="5.6328125" style="13" customWidth="1"/>
    <col min="3592" max="3829" width="9" style="13"/>
    <col min="3830" max="3830" width="13.453125" style="13" customWidth="1"/>
    <col min="3831" max="3831" width="8.08984375" style="13" customWidth="1"/>
    <col min="3832" max="3847" width="5.6328125" style="13" customWidth="1"/>
    <col min="3848" max="4085" width="9" style="13"/>
    <col min="4086" max="4086" width="13.453125" style="13" customWidth="1"/>
    <col min="4087" max="4087" width="8.08984375" style="13" customWidth="1"/>
    <col min="4088" max="4103" width="5.6328125" style="13" customWidth="1"/>
    <col min="4104" max="4341" width="9" style="13"/>
    <col min="4342" max="4342" width="13.453125" style="13" customWidth="1"/>
    <col min="4343" max="4343" width="8.08984375" style="13" customWidth="1"/>
    <col min="4344" max="4359" width="5.6328125" style="13" customWidth="1"/>
    <col min="4360" max="4597" width="9" style="13"/>
    <col min="4598" max="4598" width="13.453125" style="13" customWidth="1"/>
    <col min="4599" max="4599" width="8.08984375" style="13" customWidth="1"/>
    <col min="4600" max="4615" width="5.6328125" style="13" customWidth="1"/>
    <col min="4616" max="4853" width="9" style="13"/>
    <col min="4854" max="4854" width="13.453125" style="13" customWidth="1"/>
    <col min="4855" max="4855" width="8.08984375" style="13" customWidth="1"/>
    <col min="4856" max="4871" width="5.6328125" style="13" customWidth="1"/>
    <col min="4872" max="5109" width="9" style="13"/>
    <col min="5110" max="5110" width="13.453125" style="13" customWidth="1"/>
    <col min="5111" max="5111" width="8.08984375" style="13" customWidth="1"/>
    <col min="5112" max="5127" width="5.6328125" style="13" customWidth="1"/>
    <col min="5128" max="5365" width="9" style="13"/>
    <col min="5366" max="5366" width="13.453125" style="13" customWidth="1"/>
    <col min="5367" max="5367" width="8.08984375" style="13" customWidth="1"/>
    <col min="5368" max="5383" width="5.6328125" style="13" customWidth="1"/>
    <col min="5384" max="5621" width="9" style="13"/>
    <col min="5622" max="5622" width="13.453125" style="13" customWidth="1"/>
    <col min="5623" max="5623" width="8.08984375" style="13" customWidth="1"/>
    <col min="5624" max="5639" width="5.6328125" style="13" customWidth="1"/>
    <col min="5640" max="5877" width="9" style="13"/>
    <col min="5878" max="5878" width="13.453125" style="13" customWidth="1"/>
    <col min="5879" max="5879" width="8.08984375" style="13" customWidth="1"/>
    <col min="5880" max="5895" width="5.6328125" style="13" customWidth="1"/>
    <col min="5896" max="6133" width="9" style="13"/>
    <col min="6134" max="6134" width="13.453125" style="13" customWidth="1"/>
    <col min="6135" max="6135" width="8.08984375" style="13" customWidth="1"/>
    <col min="6136" max="6151" width="5.6328125" style="13" customWidth="1"/>
    <col min="6152" max="6389" width="9" style="13"/>
    <col min="6390" max="6390" width="13.453125" style="13" customWidth="1"/>
    <col min="6391" max="6391" width="8.08984375" style="13" customWidth="1"/>
    <col min="6392" max="6407" width="5.6328125" style="13" customWidth="1"/>
    <col min="6408" max="6645" width="9" style="13"/>
    <col min="6646" max="6646" width="13.453125" style="13" customWidth="1"/>
    <col min="6647" max="6647" width="8.08984375" style="13" customWidth="1"/>
    <col min="6648" max="6663" width="5.6328125" style="13" customWidth="1"/>
    <col min="6664" max="6901" width="9" style="13"/>
    <col min="6902" max="6902" width="13.453125" style="13" customWidth="1"/>
    <col min="6903" max="6903" width="8.08984375" style="13" customWidth="1"/>
    <col min="6904" max="6919" width="5.6328125" style="13" customWidth="1"/>
    <col min="6920" max="7157" width="9" style="13"/>
    <col min="7158" max="7158" width="13.453125" style="13" customWidth="1"/>
    <col min="7159" max="7159" width="8.08984375" style="13" customWidth="1"/>
    <col min="7160" max="7175" width="5.6328125" style="13" customWidth="1"/>
    <col min="7176" max="7413" width="9" style="13"/>
    <col min="7414" max="7414" width="13.453125" style="13" customWidth="1"/>
    <col min="7415" max="7415" width="8.08984375" style="13" customWidth="1"/>
    <col min="7416" max="7431" width="5.6328125" style="13" customWidth="1"/>
    <col min="7432" max="7669" width="9" style="13"/>
    <col min="7670" max="7670" width="13.453125" style="13" customWidth="1"/>
    <col min="7671" max="7671" width="8.08984375" style="13" customWidth="1"/>
    <col min="7672" max="7687" width="5.6328125" style="13" customWidth="1"/>
    <col min="7688" max="7925" width="9" style="13"/>
    <col min="7926" max="7926" width="13.453125" style="13" customWidth="1"/>
    <col min="7927" max="7927" width="8.08984375" style="13" customWidth="1"/>
    <col min="7928" max="7943" width="5.6328125" style="13" customWidth="1"/>
    <col min="7944" max="8181" width="9" style="13"/>
    <col min="8182" max="8182" width="13.453125" style="13" customWidth="1"/>
    <col min="8183" max="8183" width="8.08984375" style="13" customWidth="1"/>
    <col min="8184" max="8199" width="5.6328125" style="13" customWidth="1"/>
    <col min="8200" max="8437" width="9" style="13"/>
    <col min="8438" max="8438" width="13.453125" style="13" customWidth="1"/>
    <col min="8439" max="8439" width="8.08984375" style="13" customWidth="1"/>
    <col min="8440" max="8455" width="5.6328125" style="13" customWidth="1"/>
    <col min="8456" max="8693" width="9" style="13"/>
    <col min="8694" max="8694" width="13.453125" style="13" customWidth="1"/>
    <col min="8695" max="8695" width="8.08984375" style="13" customWidth="1"/>
    <col min="8696" max="8711" width="5.6328125" style="13" customWidth="1"/>
    <col min="8712" max="8949" width="9" style="13"/>
    <col min="8950" max="8950" width="13.453125" style="13" customWidth="1"/>
    <col min="8951" max="8951" width="8.08984375" style="13" customWidth="1"/>
    <col min="8952" max="8967" width="5.6328125" style="13" customWidth="1"/>
    <col min="8968" max="9205" width="9" style="13"/>
    <col min="9206" max="9206" width="13.453125" style="13" customWidth="1"/>
    <col min="9207" max="9207" width="8.08984375" style="13" customWidth="1"/>
    <col min="9208" max="9223" width="5.6328125" style="13" customWidth="1"/>
    <col min="9224" max="9461" width="9" style="13"/>
    <col min="9462" max="9462" width="13.453125" style="13" customWidth="1"/>
    <col min="9463" max="9463" width="8.08984375" style="13" customWidth="1"/>
    <col min="9464" max="9479" width="5.6328125" style="13" customWidth="1"/>
    <col min="9480" max="9717" width="9" style="13"/>
    <col min="9718" max="9718" width="13.453125" style="13" customWidth="1"/>
    <col min="9719" max="9719" width="8.08984375" style="13" customWidth="1"/>
    <col min="9720" max="9735" width="5.6328125" style="13" customWidth="1"/>
    <col min="9736" max="9973" width="9" style="13"/>
    <col min="9974" max="9974" width="13.453125" style="13" customWidth="1"/>
    <col min="9975" max="9975" width="8.08984375" style="13" customWidth="1"/>
    <col min="9976" max="9991" width="5.6328125" style="13" customWidth="1"/>
    <col min="9992" max="10229" width="9" style="13"/>
    <col min="10230" max="10230" width="13.453125" style="13" customWidth="1"/>
    <col min="10231" max="10231" width="8.08984375" style="13" customWidth="1"/>
    <col min="10232" max="10247" width="5.6328125" style="13" customWidth="1"/>
    <col min="10248" max="10485" width="9" style="13"/>
    <col min="10486" max="10486" width="13.453125" style="13" customWidth="1"/>
    <col min="10487" max="10487" width="8.08984375" style="13" customWidth="1"/>
    <col min="10488" max="10503" width="5.6328125" style="13" customWidth="1"/>
    <col min="10504" max="10741" width="9" style="13"/>
    <col min="10742" max="10742" width="13.453125" style="13" customWidth="1"/>
    <col min="10743" max="10743" width="8.08984375" style="13" customWidth="1"/>
    <col min="10744" max="10759" width="5.6328125" style="13" customWidth="1"/>
    <col min="10760" max="10997" width="9" style="13"/>
    <col min="10998" max="10998" width="13.453125" style="13" customWidth="1"/>
    <col min="10999" max="10999" width="8.08984375" style="13" customWidth="1"/>
    <col min="11000" max="11015" width="5.6328125" style="13" customWidth="1"/>
    <col min="11016" max="11253" width="9" style="13"/>
    <col min="11254" max="11254" width="13.453125" style="13" customWidth="1"/>
    <col min="11255" max="11255" width="8.08984375" style="13" customWidth="1"/>
    <col min="11256" max="11271" width="5.6328125" style="13" customWidth="1"/>
    <col min="11272" max="11509" width="9" style="13"/>
    <col min="11510" max="11510" width="13.453125" style="13" customWidth="1"/>
    <col min="11511" max="11511" width="8.08984375" style="13" customWidth="1"/>
    <col min="11512" max="11527" width="5.6328125" style="13" customWidth="1"/>
    <col min="11528" max="11765" width="9" style="13"/>
    <col min="11766" max="11766" width="13.453125" style="13" customWidth="1"/>
    <col min="11767" max="11767" width="8.08984375" style="13" customWidth="1"/>
    <col min="11768" max="11783" width="5.6328125" style="13" customWidth="1"/>
    <col min="11784" max="12021" width="9" style="13"/>
    <col min="12022" max="12022" width="13.453125" style="13" customWidth="1"/>
    <col min="12023" max="12023" width="8.08984375" style="13" customWidth="1"/>
    <col min="12024" max="12039" width="5.6328125" style="13" customWidth="1"/>
    <col min="12040" max="12277" width="9" style="13"/>
    <col min="12278" max="12278" width="13.453125" style="13" customWidth="1"/>
    <col min="12279" max="12279" width="8.08984375" style="13" customWidth="1"/>
    <col min="12280" max="12295" width="5.6328125" style="13" customWidth="1"/>
    <col min="12296" max="12533" width="9" style="13"/>
    <col min="12534" max="12534" width="13.453125" style="13" customWidth="1"/>
    <col min="12535" max="12535" width="8.08984375" style="13" customWidth="1"/>
    <col min="12536" max="12551" width="5.6328125" style="13" customWidth="1"/>
    <col min="12552" max="12789" width="9" style="13"/>
    <col min="12790" max="12790" width="13.453125" style="13" customWidth="1"/>
    <col min="12791" max="12791" width="8.08984375" style="13" customWidth="1"/>
    <col min="12792" max="12807" width="5.6328125" style="13" customWidth="1"/>
    <col min="12808" max="13045" width="9" style="13"/>
    <col min="13046" max="13046" width="13.453125" style="13" customWidth="1"/>
    <col min="13047" max="13047" width="8.08984375" style="13" customWidth="1"/>
    <col min="13048" max="13063" width="5.6328125" style="13" customWidth="1"/>
    <col min="13064" max="13301" width="9" style="13"/>
    <col min="13302" max="13302" width="13.453125" style="13" customWidth="1"/>
    <col min="13303" max="13303" width="8.08984375" style="13" customWidth="1"/>
    <col min="13304" max="13319" width="5.6328125" style="13" customWidth="1"/>
    <col min="13320" max="13557" width="9" style="13"/>
    <col min="13558" max="13558" width="13.453125" style="13" customWidth="1"/>
    <col min="13559" max="13559" width="8.08984375" style="13" customWidth="1"/>
    <col min="13560" max="13575" width="5.6328125" style="13" customWidth="1"/>
    <col min="13576" max="13813" width="9" style="13"/>
    <col min="13814" max="13814" width="13.453125" style="13" customWidth="1"/>
    <col min="13815" max="13815" width="8.08984375" style="13" customWidth="1"/>
    <col min="13816" max="13831" width="5.6328125" style="13" customWidth="1"/>
    <col min="13832" max="14069" width="9" style="13"/>
    <col min="14070" max="14070" width="13.453125" style="13" customWidth="1"/>
    <col min="14071" max="14071" width="8.08984375" style="13" customWidth="1"/>
    <col min="14072" max="14087" width="5.6328125" style="13" customWidth="1"/>
    <col min="14088" max="14325" width="9" style="13"/>
    <col min="14326" max="14326" width="13.453125" style="13" customWidth="1"/>
    <col min="14327" max="14327" width="8.08984375" style="13" customWidth="1"/>
    <col min="14328" max="14343" width="5.6328125" style="13" customWidth="1"/>
    <col min="14344" max="14581" width="9" style="13"/>
    <col min="14582" max="14582" width="13.453125" style="13" customWidth="1"/>
    <col min="14583" max="14583" width="8.08984375" style="13" customWidth="1"/>
    <col min="14584" max="14599" width="5.6328125" style="13" customWidth="1"/>
    <col min="14600" max="14837" width="9" style="13"/>
    <col min="14838" max="14838" width="13.453125" style="13" customWidth="1"/>
    <col min="14839" max="14839" width="8.08984375" style="13" customWidth="1"/>
    <col min="14840" max="14855" width="5.6328125" style="13" customWidth="1"/>
    <col min="14856" max="15093" width="9" style="13"/>
    <col min="15094" max="15094" width="13.453125" style="13" customWidth="1"/>
    <col min="15095" max="15095" width="8.08984375" style="13" customWidth="1"/>
    <col min="15096" max="15111" width="5.6328125" style="13" customWidth="1"/>
    <col min="15112" max="15349" width="9" style="13"/>
    <col min="15350" max="15350" width="13.453125" style="13" customWidth="1"/>
    <col min="15351" max="15351" width="8.08984375" style="13" customWidth="1"/>
    <col min="15352" max="15367" width="5.6328125" style="13" customWidth="1"/>
    <col min="15368" max="15605" width="9" style="13"/>
    <col min="15606" max="15606" width="13.453125" style="13" customWidth="1"/>
    <col min="15607" max="15607" width="8.08984375" style="13" customWidth="1"/>
    <col min="15608" max="15623" width="5.6328125" style="13" customWidth="1"/>
    <col min="15624" max="15861" width="9" style="13"/>
    <col min="15862" max="15862" width="13.453125" style="13" customWidth="1"/>
    <col min="15863" max="15863" width="8.08984375" style="13" customWidth="1"/>
    <col min="15864" max="15879" width="5.6328125" style="13" customWidth="1"/>
    <col min="15880" max="16117" width="9" style="13"/>
    <col min="16118" max="16118" width="13.453125" style="13" customWidth="1"/>
    <col min="16119" max="16119" width="8.08984375" style="13" customWidth="1"/>
    <col min="16120" max="16135" width="5.6328125" style="13" customWidth="1"/>
    <col min="16136" max="16384" width="9" style="13"/>
  </cols>
  <sheetData>
    <row r="1" spans="1:16" ht="25" customHeight="1">
      <c r="A1" s="53" t="s">
        <v>37</v>
      </c>
      <c r="B1" s="53"/>
      <c r="C1" s="53"/>
      <c r="D1" s="53"/>
      <c r="E1" s="53"/>
      <c r="F1" s="53"/>
      <c r="G1" s="53"/>
      <c r="H1" s="53"/>
      <c r="I1" s="53"/>
      <c r="J1" s="53"/>
    </row>
    <row r="2" spans="1:16" ht="17.25" customHeight="1">
      <c r="A2" s="54" t="str">
        <f>概述!A2&amp;" - "&amp;概述!B2&amp;" 学年第 "&amp;概述!C2&amp;" 学期"</f>
        <v>2023 - 2024 学年第 1 学期</v>
      </c>
      <c r="B2" s="54"/>
      <c r="C2" s="54"/>
      <c r="D2" s="54"/>
      <c r="E2" s="54"/>
      <c r="F2" s="54"/>
      <c r="G2" s="54"/>
      <c r="H2" s="54"/>
      <c r="I2" s="54"/>
      <c r="J2" s="54"/>
    </row>
    <row r="3" spans="1:16" ht="17.25" customHeight="1">
      <c r="A3" s="55" t="str">
        <f>"课程名称："&amp;概述!A5&amp;"  专业："&amp;概述!F5&amp;"  班级："&amp;概述!D2&amp;" 任课教师："&amp;概述!A8</f>
        <v>课程名称：Linux操作系统  专业：物联网工程  班级：物联网21-1 任课教师：刘扬、方叶</v>
      </c>
      <c r="B3" s="55"/>
      <c r="C3" s="55"/>
      <c r="D3" s="55"/>
      <c r="E3" s="55"/>
      <c r="F3" s="55"/>
      <c r="G3" s="55"/>
      <c r="H3" s="55"/>
      <c r="I3" s="55"/>
      <c r="J3" s="55"/>
    </row>
    <row r="4" spans="1:16" ht="16.5" customHeight="1">
      <c r="A4" s="58" t="s">
        <v>38</v>
      </c>
      <c r="B4" s="59" t="s">
        <v>53</v>
      </c>
      <c r="C4" s="56" t="str">
        <f>概述!B10</f>
        <v>考勤</v>
      </c>
      <c r="D4" s="56"/>
      <c r="E4" s="56" t="s">
        <v>19</v>
      </c>
      <c r="F4" s="56"/>
      <c r="G4" s="56" t="s">
        <v>20</v>
      </c>
      <c r="H4" s="56"/>
      <c r="I4" s="58" t="s">
        <v>39</v>
      </c>
      <c r="J4" s="58" t="s">
        <v>40</v>
      </c>
      <c r="K4" s="22"/>
    </row>
    <row r="5" spans="1:16" ht="16.5" customHeight="1">
      <c r="A5" s="58"/>
      <c r="B5" s="59"/>
      <c r="C5" s="14" t="s">
        <v>41</v>
      </c>
      <c r="D5" s="15">
        <f>概述!B11/100</f>
        <v>0.1</v>
      </c>
      <c r="E5" s="14" t="s">
        <v>41</v>
      </c>
      <c r="F5" s="15">
        <f>概述!C11/100</f>
        <v>0.3</v>
      </c>
      <c r="G5" s="14" t="s">
        <v>41</v>
      </c>
      <c r="H5" s="15">
        <f>概述!D11/100</f>
        <v>0.6</v>
      </c>
      <c r="I5" s="58"/>
      <c r="J5" s="58"/>
    </row>
    <row r="6" spans="1:16">
      <c r="A6" s="58"/>
      <c r="B6" s="59"/>
      <c r="C6" s="37" t="s">
        <v>42</v>
      </c>
      <c r="D6" s="37" t="s">
        <v>43</v>
      </c>
      <c r="E6" s="37" t="s">
        <v>42</v>
      </c>
      <c r="F6" s="37" t="s">
        <v>43</v>
      </c>
      <c r="G6" s="37" t="s">
        <v>42</v>
      </c>
      <c r="H6" s="37" t="s">
        <v>43</v>
      </c>
      <c r="I6" s="58"/>
      <c r="J6" s="58"/>
    </row>
    <row r="7" spans="1:16" ht="16" customHeight="1">
      <c r="A7" s="43" t="s">
        <v>60</v>
      </c>
      <c r="B7" s="44" t="s">
        <v>61</v>
      </c>
      <c r="C7" s="16">
        <f>100-(概述!H$5-'1考勤'!T2)*概述!B$12</f>
        <v>100</v>
      </c>
      <c r="D7" s="17">
        <f>C7*D$5</f>
        <v>10</v>
      </c>
      <c r="E7" s="18">
        <f>'1平时'!S6</f>
        <v>78</v>
      </c>
      <c r="F7" s="17">
        <f>IFERROR(E7*F$5,0)</f>
        <v>23.4</v>
      </c>
      <c r="G7" s="19">
        <f>'1实验z'!S6</f>
        <v>74</v>
      </c>
      <c r="H7" s="20">
        <f>IFERROR(G7*H$5,0)</f>
        <v>44.4</v>
      </c>
      <c r="I7" s="23">
        <f>ROUND(C7*$D$5+E7*$F$5+G7*$H$5,0)</f>
        <v>78</v>
      </c>
      <c r="J7" s="24"/>
    </row>
    <row r="8" spans="1:16">
      <c r="A8" s="43" t="s">
        <v>62</v>
      </c>
      <c r="B8" s="44" t="s">
        <v>63</v>
      </c>
      <c r="C8" s="16">
        <f>100-(概述!H$5-'1考勤'!T3)*概述!B$12</f>
        <v>94</v>
      </c>
      <c r="D8" s="17">
        <f t="shared" ref="D8:D48" si="0">C8*D$5</f>
        <v>9.4</v>
      </c>
      <c r="E8" s="18">
        <f>'1平时'!S7</f>
        <v>61</v>
      </c>
      <c r="F8" s="17">
        <f t="shared" ref="F8:F48" si="1">IFERROR(E8*F$5,0)</f>
        <v>18.3</v>
      </c>
      <c r="G8" s="19">
        <f>'1实验z'!S7</f>
        <v>69</v>
      </c>
      <c r="H8" s="20">
        <f t="shared" ref="H8:H48" si="2">IFERROR(G8*H$5,0)</f>
        <v>41.4</v>
      </c>
      <c r="I8" s="23">
        <f t="shared" ref="I8:I48" si="3">ROUND(C8*$D$5+E8*$F$5+G8*$H$5,0)</f>
        <v>69</v>
      </c>
      <c r="J8" s="24"/>
    </row>
    <row r="9" spans="1:16">
      <c r="A9" s="43" t="s">
        <v>64</v>
      </c>
      <c r="B9" s="44" t="s">
        <v>65</v>
      </c>
      <c r="C9" s="16">
        <f>100-(概述!H$5-'1考勤'!T4)*概述!B$12</f>
        <v>100</v>
      </c>
      <c r="D9" s="17">
        <f t="shared" si="0"/>
        <v>10</v>
      </c>
      <c r="E9" s="18">
        <f>'1平时'!S8</f>
        <v>83</v>
      </c>
      <c r="F9" s="17">
        <f t="shared" si="1"/>
        <v>24.9</v>
      </c>
      <c r="G9" s="19">
        <f>'1实验z'!S8</f>
        <v>49</v>
      </c>
      <c r="H9" s="20">
        <f t="shared" si="2"/>
        <v>29.4</v>
      </c>
      <c r="I9" s="23">
        <f t="shared" si="3"/>
        <v>64</v>
      </c>
      <c r="J9" s="24"/>
    </row>
    <row r="10" spans="1:16">
      <c r="A10" s="43" t="s">
        <v>66</v>
      </c>
      <c r="B10" s="44" t="s">
        <v>67</v>
      </c>
      <c r="C10" s="16">
        <f>100-(概述!H$5-'1考勤'!T5)*概述!B$12</f>
        <v>100</v>
      </c>
      <c r="D10" s="17">
        <f t="shared" si="0"/>
        <v>10</v>
      </c>
      <c r="E10" s="18">
        <f>'1平时'!S9</f>
        <v>55</v>
      </c>
      <c r="F10" s="17">
        <f t="shared" si="1"/>
        <v>16.5</v>
      </c>
      <c r="G10" s="19">
        <f>'1实验z'!S9</f>
        <v>59</v>
      </c>
      <c r="H10" s="20">
        <f t="shared" si="2"/>
        <v>35.4</v>
      </c>
      <c r="I10" s="23">
        <f t="shared" si="3"/>
        <v>62</v>
      </c>
      <c r="J10" s="24"/>
      <c r="O10" s="25"/>
      <c r="P10" s="25"/>
    </row>
    <row r="11" spans="1:16">
      <c r="A11" s="43" t="s">
        <v>68</v>
      </c>
      <c r="B11" s="44" t="s">
        <v>69</v>
      </c>
      <c r="C11" s="16">
        <f>100-(概述!H$5-'1考勤'!T6)*概述!B$12</f>
        <v>100</v>
      </c>
      <c r="D11" s="17">
        <f t="shared" si="0"/>
        <v>10</v>
      </c>
      <c r="E11" s="18">
        <f>'1平时'!S10</f>
        <v>86</v>
      </c>
      <c r="F11" s="17">
        <f t="shared" si="1"/>
        <v>25.8</v>
      </c>
      <c r="G11" s="19">
        <f>'1实验z'!S10</f>
        <v>71</v>
      </c>
      <c r="H11" s="20">
        <f t="shared" si="2"/>
        <v>42.6</v>
      </c>
      <c r="I11" s="23">
        <f t="shared" si="3"/>
        <v>78</v>
      </c>
      <c r="J11" s="24"/>
    </row>
    <row r="12" spans="1:16">
      <c r="A12" s="43" t="s">
        <v>70</v>
      </c>
      <c r="B12" s="44" t="s">
        <v>71</v>
      </c>
      <c r="C12" s="16">
        <f>100-(概述!H$5-'1考勤'!T7)*概述!B$12</f>
        <v>100</v>
      </c>
      <c r="D12" s="17">
        <f t="shared" si="0"/>
        <v>10</v>
      </c>
      <c r="E12" s="18">
        <f>'1平时'!S11</f>
        <v>82</v>
      </c>
      <c r="F12" s="17">
        <f t="shared" si="1"/>
        <v>24.599999999999998</v>
      </c>
      <c r="G12" s="19">
        <f>'1实验z'!S11</f>
        <v>71</v>
      </c>
      <c r="H12" s="20">
        <f t="shared" si="2"/>
        <v>42.6</v>
      </c>
      <c r="I12" s="23">
        <f t="shared" si="3"/>
        <v>77</v>
      </c>
      <c r="J12" s="24"/>
    </row>
    <row r="13" spans="1:16">
      <c r="A13" s="43" t="s">
        <v>72</v>
      </c>
      <c r="B13" s="44" t="s">
        <v>73</v>
      </c>
      <c r="C13" s="16">
        <f>100-(概述!H$5-'1考勤'!T8)*概述!B$12</f>
        <v>100</v>
      </c>
      <c r="D13" s="17">
        <f t="shared" si="0"/>
        <v>10</v>
      </c>
      <c r="E13" s="18">
        <f>'1平时'!S12</f>
        <v>84</v>
      </c>
      <c r="F13" s="17">
        <f t="shared" si="1"/>
        <v>25.2</v>
      </c>
      <c r="G13" s="19">
        <f>'1实验z'!S12</f>
        <v>70</v>
      </c>
      <c r="H13" s="20">
        <f t="shared" si="2"/>
        <v>42</v>
      </c>
      <c r="I13" s="23">
        <f t="shared" si="3"/>
        <v>77</v>
      </c>
      <c r="J13" s="24"/>
    </row>
    <row r="14" spans="1:16">
      <c r="A14" s="43" t="s">
        <v>74</v>
      </c>
      <c r="B14" s="44" t="s">
        <v>75</v>
      </c>
      <c r="C14" s="16">
        <f>100-(概述!H$5-'1考勤'!T9)*概述!B$12</f>
        <v>100</v>
      </c>
      <c r="D14" s="17">
        <f t="shared" si="0"/>
        <v>10</v>
      </c>
      <c r="E14" s="18">
        <f>'1平时'!S13</f>
        <v>30</v>
      </c>
      <c r="F14" s="17">
        <f t="shared" si="1"/>
        <v>9</v>
      </c>
      <c r="G14" s="19">
        <f>'1实验z'!S13</f>
        <v>49</v>
      </c>
      <c r="H14" s="20">
        <f t="shared" si="2"/>
        <v>29.4</v>
      </c>
      <c r="I14" s="23">
        <f t="shared" si="3"/>
        <v>48</v>
      </c>
      <c r="J14" s="24"/>
    </row>
    <row r="15" spans="1:16">
      <c r="A15" s="43" t="s">
        <v>76</v>
      </c>
      <c r="B15" s="44" t="s">
        <v>77</v>
      </c>
      <c r="C15" s="16">
        <f>100-(概述!H$5-'1考勤'!T10)*概述!B$12</f>
        <v>100</v>
      </c>
      <c r="D15" s="17">
        <f t="shared" si="0"/>
        <v>10</v>
      </c>
      <c r="E15" s="18">
        <f>'1平时'!S14</f>
        <v>84</v>
      </c>
      <c r="F15" s="17">
        <f t="shared" si="1"/>
        <v>25.2</v>
      </c>
      <c r="G15" s="19">
        <f>'1实验z'!S14</f>
        <v>65</v>
      </c>
      <c r="H15" s="20">
        <f t="shared" si="2"/>
        <v>39</v>
      </c>
      <c r="I15" s="23">
        <f t="shared" si="3"/>
        <v>74</v>
      </c>
      <c r="J15" s="24"/>
    </row>
    <row r="16" spans="1:16">
      <c r="A16" s="43" t="s">
        <v>78</v>
      </c>
      <c r="B16" s="44" t="s">
        <v>79</v>
      </c>
      <c r="C16" s="16">
        <f>100-(概述!H$5-'1考勤'!T11)*概述!B$12</f>
        <v>100</v>
      </c>
      <c r="D16" s="17">
        <f t="shared" si="0"/>
        <v>10</v>
      </c>
      <c r="E16" s="18">
        <f>'1平时'!S15</f>
        <v>80</v>
      </c>
      <c r="F16" s="17">
        <f t="shared" si="1"/>
        <v>24</v>
      </c>
      <c r="G16" s="19">
        <f>'1实验z'!S15</f>
        <v>69</v>
      </c>
      <c r="H16" s="20">
        <f t="shared" si="2"/>
        <v>41.4</v>
      </c>
      <c r="I16" s="23">
        <f t="shared" si="3"/>
        <v>75</v>
      </c>
      <c r="J16" s="24"/>
    </row>
    <row r="17" spans="1:10">
      <c r="A17" s="43" t="s">
        <v>80</v>
      </c>
      <c r="B17" s="44" t="s">
        <v>81</v>
      </c>
      <c r="C17" s="16">
        <f>100-(概述!H$5-'1考勤'!T12)*概述!B$12</f>
        <v>100</v>
      </c>
      <c r="D17" s="17">
        <f t="shared" si="0"/>
        <v>10</v>
      </c>
      <c r="E17" s="18">
        <f>'1平时'!S16</f>
        <v>44</v>
      </c>
      <c r="F17" s="17">
        <f t="shared" si="1"/>
        <v>13.2</v>
      </c>
      <c r="G17" s="19">
        <f>'1实验z'!S16</f>
        <v>70</v>
      </c>
      <c r="H17" s="20">
        <f t="shared" si="2"/>
        <v>42</v>
      </c>
      <c r="I17" s="23">
        <f t="shared" si="3"/>
        <v>65</v>
      </c>
      <c r="J17" s="24"/>
    </row>
    <row r="18" spans="1:10">
      <c r="A18" s="43" t="s">
        <v>82</v>
      </c>
      <c r="B18" s="44" t="s">
        <v>83</v>
      </c>
      <c r="C18" s="16">
        <f>100-(概述!H$5-'1考勤'!T13)*概述!B$12</f>
        <v>100</v>
      </c>
      <c r="D18" s="17">
        <f t="shared" si="0"/>
        <v>10</v>
      </c>
      <c r="E18" s="18">
        <f>'1平时'!S17</f>
        <v>72</v>
      </c>
      <c r="F18" s="17">
        <f t="shared" si="1"/>
        <v>21.599999999999998</v>
      </c>
      <c r="G18" s="19">
        <f>'1实验z'!S17</f>
        <v>69</v>
      </c>
      <c r="H18" s="20">
        <f t="shared" si="2"/>
        <v>41.4</v>
      </c>
      <c r="I18" s="23">
        <f t="shared" si="3"/>
        <v>73</v>
      </c>
      <c r="J18" s="24"/>
    </row>
    <row r="19" spans="1:10">
      <c r="A19" s="43" t="s">
        <v>84</v>
      </c>
      <c r="B19" s="44" t="s">
        <v>85</v>
      </c>
      <c r="C19" s="16">
        <f>100-(概述!H$5-'1考勤'!T14)*概述!B$12</f>
        <v>100</v>
      </c>
      <c r="D19" s="17">
        <f t="shared" si="0"/>
        <v>10</v>
      </c>
      <c r="E19" s="18">
        <f>'1平时'!S18</f>
        <v>83</v>
      </c>
      <c r="F19" s="17">
        <f t="shared" si="1"/>
        <v>24.9</v>
      </c>
      <c r="G19" s="19">
        <f>'1实验z'!S18</f>
        <v>70</v>
      </c>
      <c r="H19" s="20">
        <f t="shared" si="2"/>
        <v>42</v>
      </c>
      <c r="I19" s="23">
        <f t="shared" si="3"/>
        <v>77</v>
      </c>
      <c r="J19" s="24"/>
    </row>
    <row r="20" spans="1:10">
      <c r="A20" s="43" t="s">
        <v>86</v>
      </c>
      <c r="B20" s="44" t="s">
        <v>87</v>
      </c>
      <c r="C20" s="16">
        <f>100-(概述!H$5-'1考勤'!T15)*概述!B$12</f>
        <v>100</v>
      </c>
      <c r="D20" s="17">
        <f t="shared" si="0"/>
        <v>10</v>
      </c>
      <c r="E20" s="18">
        <f>'1平时'!S19</f>
        <v>93</v>
      </c>
      <c r="F20" s="17">
        <f t="shared" si="1"/>
        <v>27.9</v>
      </c>
      <c r="G20" s="19">
        <f>'1实验z'!S19</f>
        <v>75</v>
      </c>
      <c r="H20" s="20">
        <f t="shared" si="2"/>
        <v>45</v>
      </c>
      <c r="I20" s="23">
        <f t="shared" si="3"/>
        <v>83</v>
      </c>
      <c r="J20" s="24"/>
    </row>
    <row r="21" spans="1:10">
      <c r="A21" s="43" t="s">
        <v>88</v>
      </c>
      <c r="B21" s="44" t="s">
        <v>89</v>
      </c>
      <c r="C21" s="16">
        <f>100-(概述!H$5-'1考勤'!T16)*概述!B$12</f>
        <v>100</v>
      </c>
      <c r="D21" s="17">
        <f t="shared" si="0"/>
        <v>10</v>
      </c>
      <c r="E21" s="18">
        <f>'1平时'!S20</f>
        <v>82</v>
      </c>
      <c r="F21" s="17">
        <f t="shared" si="1"/>
        <v>24.599999999999998</v>
      </c>
      <c r="G21" s="19">
        <f>'1实验z'!S20</f>
        <v>69</v>
      </c>
      <c r="H21" s="20">
        <f t="shared" si="2"/>
        <v>41.4</v>
      </c>
      <c r="I21" s="23">
        <f t="shared" si="3"/>
        <v>76</v>
      </c>
      <c r="J21" s="24"/>
    </row>
    <row r="22" spans="1:10">
      <c r="A22" s="43" t="s">
        <v>90</v>
      </c>
      <c r="B22" s="44" t="s">
        <v>91</v>
      </c>
      <c r="C22" s="16">
        <f>100-(概述!H$5-'1考勤'!T17)*概述!B$12</f>
        <v>100</v>
      </c>
      <c r="D22" s="17">
        <f t="shared" si="0"/>
        <v>10</v>
      </c>
      <c r="E22" s="18">
        <f>'1平时'!S21</f>
        <v>55</v>
      </c>
      <c r="F22" s="17">
        <f t="shared" si="1"/>
        <v>16.5</v>
      </c>
      <c r="G22" s="19">
        <f>'1实验z'!S21</f>
        <v>73</v>
      </c>
      <c r="H22" s="20">
        <f t="shared" si="2"/>
        <v>43.8</v>
      </c>
      <c r="I22" s="23">
        <f t="shared" si="3"/>
        <v>70</v>
      </c>
      <c r="J22" s="24"/>
    </row>
    <row r="23" spans="1:10">
      <c r="A23" s="43" t="s">
        <v>92</v>
      </c>
      <c r="B23" s="44" t="s">
        <v>93</v>
      </c>
      <c r="C23" s="16">
        <f>100-(概述!H$5-'1考勤'!T18)*概述!B$12</f>
        <v>100</v>
      </c>
      <c r="D23" s="17">
        <f t="shared" si="0"/>
        <v>10</v>
      </c>
      <c r="E23" s="18">
        <f>'1平时'!S22</f>
        <v>85</v>
      </c>
      <c r="F23" s="17">
        <f t="shared" si="1"/>
        <v>25.5</v>
      </c>
      <c r="G23" s="19">
        <f>'1实验z'!S22</f>
        <v>66</v>
      </c>
      <c r="H23" s="20">
        <f t="shared" si="2"/>
        <v>39.6</v>
      </c>
      <c r="I23" s="23">
        <f t="shared" si="3"/>
        <v>75</v>
      </c>
      <c r="J23" s="24"/>
    </row>
    <row r="24" spans="1:10">
      <c r="A24" s="43" t="s">
        <v>94</v>
      </c>
      <c r="B24" s="44" t="s">
        <v>95</v>
      </c>
      <c r="C24" s="16">
        <f>100-(概述!H$5-'1考勤'!T19)*概述!B$12</f>
        <v>94</v>
      </c>
      <c r="D24" s="17">
        <f t="shared" si="0"/>
        <v>9.4</v>
      </c>
      <c r="E24" s="18">
        <f>'1平时'!S23</f>
        <v>87</v>
      </c>
      <c r="F24" s="17">
        <f t="shared" si="1"/>
        <v>26.099999999999998</v>
      </c>
      <c r="G24" s="19">
        <f>'1实验z'!S23</f>
        <v>76</v>
      </c>
      <c r="H24" s="20">
        <f t="shared" si="2"/>
        <v>45.6</v>
      </c>
      <c r="I24" s="23">
        <f t="shared" si="3"/>
        <v>81</v>
      </c>
      <c r="J24" s="24"/>
    </row>
    <row r="25" spans="1:10">
      <c r="A25" s="43" t="s">
        <v>96</v>
      </c>
      <c r="B25" s="44" t="s">
        <v>97</v>
      </c>
      <c r="C25" s="16">
        <f>100-(概述!H$5-'1考勤'!T20)*概述!B$12</f>
        <v>100</v>
      </c>
      <c r="D25" s="17">
        <f t="shared" si="0"/>
        <v>10</v>
      </c>
      <c r="E25" s="18">
        <f>'1平时'!S24</f>
        <v>85</v>
      </c>
      <c r="F25" s="17">
        <f t="shared" si="1"/>
        <v>25.5</v>
      </c>
      <c r="G25" s="19">
        <f>'1实验z'!S24</f>
        <v>66</v>
      </c>
      <c r="H25" s="20">
        <f t="shared" si="2"/>
        <v>39.6</v>
      </c>
      <c r="I25" s="23">
        <f t="shared" si="3"/>
        <v>75</v>
      </c>
      <c r="J25" s="24"/>
    </row>
    <row r="26" spans="1:10">
      <c r="A26" s="43" t="s">
        <v>98</v>
      </c>
      <c r="B26" s="44" t="s">
        <v>99</v>
      </c>
      <c r="C26" s="16">
        <f>100-(概述!H$5-'1考勤'!T21)*概述!B$12</f>
        <v>100</v>
      </c>
      <c r="D26" s="17">
        <f t="shared" si="0"/>
        <v>10</v>
      </c>
      <c r="E26" s="18">
        <f>'1平时'!S25</f>
        <v>86</v>
      </c>
      <c r="F26" s="17">
        <f t="shared" si="1"/>
        <v>25.8</v>
      </c>
      <c r="G26" s="19">
        <f>'1实验z'!S25</f>
        <v>70</v>
      </c>
      <c r="H26" s="20">
        <f t="shared" si="2"/>
        <v>42</v>
      </c>
      <c r="I26" s="23">
        <f t="shared" si="3"/>
        <v>78</v>
      </c>
      <c r="J26" s="24"/>
    </row>
    <row r="27" spans="1:10">
      <c r="A27" s="43" t="s">
        <v>100</v>
      </c>
      <c r="B27" s="44" t="s">
        <v>101</v>
      </c>
      <c r="C27" s="16">
        <f>100-(概述!H$5-'1考勤'!T22)*概述!B$12</f>
        <v>100</v>
      </c>
      <c r="D27" s="17">
        <f t="shared" si="0"/>
        <v>10</v>
      </c>
      <c r="E27" s="18">
        <f>'1平时'!S26</f>
        <v>85</v>
      </c>
      <c r="F27" s="17">
        <f t="shared" si="1"/>
        <v>25.5</v>
      </c>
      <c r="G27" s="19">
        <f>'1实验z'!S26</f>
        <v>64</v>
      </c>
      <c r="H27" s="20">
        <f t="shared" si="2"/>
        <v>38.4</v>
      </c>
      <c r="I27" s="23">
        <f t="shared" si="3"/>
        <v>74</v>
      </c>
      <c r="J27" s="24"/>
    </row>
    <row r="28" spans="1:10">
      <c r="A28" s="43" t="s">
        <v>102</v>
      </c>
      <c r="B28" s="44" t="s">
        <v>103</v>
      </c>
      <c r="C28" s="16">
        <f>100-(概述!H$5-'1考勤'!T23)*概述!B$12</f>
        <v>100</v>
      </c>
      <c r="D28" s="17">
        <f t="shared" si="0"/>
        <v>10</v>
      </c>
      <c r="E28" s="18">
        <f>'1平时'!S27</f>
        <v>91</v>
      </c>
      <c r="F28" s="17">
        <f t="shared" si="1"/>
        <v>27.3</v>
      </c>
      <c r="G28" s="19">
        <f>'1实验z'!S27</f>
        <v>65</v>
      </c>
      <c r="H28" s="20">
        <f t="shared" si="2"/>
        <v>39</v>
      </c>
      <c r="I28" s="23">
        <f t="shared" si="3"/>
        <v>76</v>
      </c>
      <c r="J28" s="24"/>
    </row>
    <row r="29" spans="1:10">
      <c r="A29" s="43" t="s">
        <v>104</v>
      </c>
      <c r="B29" s="44" t="s">
        <v>105</v>
      </c>
      <c r="C29" s="16">
        <f>100-(概述!H$5-'1考勤'!T24)*概述!B$12</f>
        <v>100</v>
      </c>
      <c r="D29" s="17">
        <f t="shared" si="0"/>
        <v>10</v>
      </c>
      <c r="E29" s="18">
        <f>'1平时'!S28</f>
        <v>83</v>
      </c>
      <c r="F29" s="17">
        <f t="shared" si="1"/>
        <v>24.9</v>
      </c>
      <c r="G29" s="19">
        <f>'1实验z'!S28</f>
        <v>73</v>
      </c>
      <c r="H29" s="20">
        <f t="shared" si="2"/>
        <v>43.8</v>
      </c>
      <c r="I29" s="23">
        <f t="shared" si="3"/>
        <v>79</v>
      </c>
      <c r="J29" s="24"/>
    </row>
    <row r="30" spans="1:10">
      <c r="A30" s="43" t="s">
        <v>106</v>
      </c>
      <c r="B30" s="44" t="s">
        <v>107</v>
      </c>
      <c r="C30" s="16">
        <f>100-(概述!H$5-'1考勤'!T25)*概述!B$12</f>
        <v>100</v>
      </c>
      <c r="D30" s="17">
        <f t="shared" ref="D30:D39" si="4">C30*D$5</f>
        <v>10</v>
      </c>
      <c r="E30" s="18">
        <f>'1平时'!S29</f>
        <v>95</v>
      </c>
      <c r="F30" s="17">
        <f t="shared" ref="F30:F39" si="5">IFERROR(E30*F$5,0)</f>
        <v>28.5</v>
      </c>
      <c r="G30" s="19">
        <f>'1实验z'!S29</f>
        <v>66</v>
      </c>
      <c r="H30" s="20">
        <f t="shared" ref="H30:H39" si="6">IFERROR(G30*H$5,0)</f>
        <v>39.6</v>
      </c>
      <c r="I30" s="23">
        <f t="shared" si="3"/>
        <v>78</v>
      </c>
      <c r="J30" s="24"/>
    </row>
    <row r="31" spans="1:10">
      <c r="A31" s="43" t="s">
        <v>108</v>
      </c>
      <c r="B31" s="44" t="s">
        <v>109</v>
      </c>
      <c r="C31" s="16">
        <f>100-(概述!H$5-'1考勤'!T26)*概述!B$12</f>
        <v>100</v>
      </c>
      <c r="D31" s="17">
        <f t="shared" si="4"/>
        <v>10</v>
      </c>
      <c r="E31" s="18">
        <f>'1平时'!S30</f>
        <v>88</v>
      </c>
      <c r="F31" s="17">
        <f t="shared" si="5"/>
        <v>26.4</v>
      </c>
      <c r="G31" s="19">
        <f>'1实验z'!S30</f>
        <v>64</v>
      </c>
      <c r="H31" s="20">
        <f t="shared" si="6"/>
        <v>38.4</v>
      </c>
      <c r="I31" s="23">
        <f t="shared" si="3"/>
        <v>75</v>
      </c>
      <c r="J31" s="24"/>
    </row>
    <row r="32" spans="1:10">
      <c r="A32" s="43" t="s">
        <v>110</v>
      </c>
      <c r="B32" s="44" t="s">
        <v>111</v>
      </c>
      <c r="C32" s="16">
        <f>100-(概述!H$5-'1考勤'!T27)*概述!B$12</f>
        <v>100</v>
      </c>
      <c r="D32" s="17">
        <f t="shared" si="4"/>
        <v>10</v>
      </c>
      <c r="E32" s="18">
        <f>'1平时'!S31</f>
        <v>87</v>
      </c>
      <c r="F32" s="17">
        <f t="shared" si="5"/>
        <v>26.099999999999998</v>
      </c>
      <c r="G32" s="19">
        <f>'1实验z'!S31</f>
        <v>64</v>
      </c>
      <c r="H32" s="20">
        <f t="shared" si="6"/>
        <v>38.4</v>
      </c>
      <c r="I32" s="23">
        <f t="shared" si="3"/>
        <v>75</v>
      </c>
      <c r="J32" s="24"/>
    </row>
    <row r="33" spans="1:10">
      <c r="A33" s="43" t="s">
        <v>112</v>
      </c>
      <c r="B33" s="44" t="s">
        <v>113</v>
      </c>
      <c r="C33" s="16">
        <f>100-(概述!H$5-'1考勤'!T28)*概述!B$12</f>
        <v>100</v>
      </c>
      <c r="D33" s="17">
        <f t="shared" si="4"/>
        <v>10</v>
      </c>
      <c r="E33" s="18">
        <f>'1平时'!S32</f>
        <v>76</v>
      </c>
      <c r="F33" s="17">
        <f t="shared" si="5"/>
        <v>22.8</v>
      </c>
      <c r="G33" s="19">
        <f>'1实验z'!S32</f>
        <v>68</v>
      </c>
      <c r="H33" s="20">
        <f t="shared" si="6"/>
        <v>40.799999999999997</v>
      </c>
      <c r="I33" s="23">
        <f t="shared" si="3"/>
        <v>74</v>
      </c>
      <c r="J33" s="24"/>
    </row>
    <row r="34" spans="1:10">
      <c r="A34" s="43" t="s">
        <v>114</v>
      </c>
      <c r="B34" s="44" t="s">
        <v>115</v>
      </c>
      <c r="C34" s="16">
        <f>100-(概述!H$5-'1考勤'!T29)*概述!B$12</f>
        <v>100</v>
      </c>
      <c r="D34" s="17">
        <f t="shared" si="4"/>
        <v>10</v>
      </c>
      <c r="E34" s="18">
        <f>'1平时'!S33</f>
        <v>78</v>
      </c>
      <c r="F34" s="17">
        <f t="shared" si="5"/>
        <v>23.4</v>
      </c>
      <c r="G34" s="19">
        <f>'1实验z'!S33</f>
        <v>70</v>
      </c>
      <c r="H34" s="20">
        <f t="shared" si="6"/>
        <v>42</v>
      </c>
      <c r="I34" s="23">
        <f t="shared" si="3"/>
        <v>75</v>
      </c>
      <c r="J34" s="24"/>
    </row>
    <row r="35" spans="1:10">
      <c r="A35" s="43" t="s">
        <v>116</v>
      </c>
      <c r="B35" s="44" t="s">
        <v>117</v>
      </c>
      <c r="C35" s="16">
        <f>100-(概述!H$5-'1考勤'!T30)*概述!B$12</f>
        <v>100</v>
      </c>
      <c r="D35" s="17">
        <f t="shared" si="4"/>
        <v>10</v>
      </c>
      <c r="E35" s="18">
        <f>'1平时'!S34</f>
        <v>69</v>
      </c>
      <c r="F35" s="17">
        <f t="shared" si="5"/>
        <v>20.7</v>
      </c>
      <c r="G35" s="19">
        <f>'1实验z'!S34</f>
        <v>63</v>
      </c>
      <c r="H35" s="20">
        <f t="shared" si="6"/>
        <v>37.799999999999997</v>
      </c>
      <c r="I35" s="23">
        <f t="shared" si="3"/>
        <v>69</v>
      </c>
      <c r="J35" s="24"/>
    </row>
    <row r="36" spans="1:10">
      <c r="A36" s="43" t="s">
        <v>118</v>
      </c>
      <c r="B36" s="44" t="s">
        <v>119</v>
      </c>
      <c r="C36" s="16">
        <f>100-(概述!H$5-'1考勤'!T31)*概述!B$12</f>
        <v>100</v>
      </c>
      <c r="D36" s="17">
        <f t="shared" si="4"/>
        <v>10</v>
      </c>
      <c r="E36" s="18">
        <f>'1平时'!S35</f>
        <v>89</v>
      </c>
      <c r="F36" s="17">
        <f t="shared" si="5"/>
        <v>26.7</v>
      </c>
      <c r="G36" s="19">
        <f>'1实验z'!S35</f>
        <v>73</v>
      </c>
      <c r="H36" s="20">
        <f t="shared" si="6"/>
        <v>43.8</v>
      </c>
      <c r="I36" s="23">
        <f t="shared" si="3"/>
        <v>81</v>
      </c>
      <c r="J36" s="24"/>
    </row>
    <row r="37" spans="1:10">
      <c r="A37" s="43" t="s">
        <v>120</v>
      </c>
      <c r="B37" s="44" t="s">
        <v>121</v>
      </c>
      <c r="C37" s="16">
        <f>100-(概述!H$5-'1考勤'!T32)*概述!B$12</f>
        <v>100</v>
      </c>
      <c r="D37" s="17">
        <f t="shared" si="4"/>
        <v>10</v>
      </c>
      <c r="E37" s="18">
        <f>'1平时'!S36</f>
        <v>83</v>
      </c>
      <c r="F37" s="17">
        <f t="shared" si="5"/>
        <v>24.9</v>
      </c>
      <c r="G37" s="19">
        <f>'1实验z'!S36</f>
        <v>70</v>
      </c>
      <c r="H37" s="20">
        <f t="shared" si="6"/>
        <v>42</v>
      </c>
      <c r="I37" s="23">
        <f t="shared" si="3"/>
        <v>77</v>
      </c>
      <c r="J37" s="24"/>
    </row>
    <row r="38" spans="1:10">
      <c r="A38" s="43" t="s">
        <v>122</v>
      </c>
      <c r="B38" s="44" t="s">
        <v>123</v>
      </c>
      <c r="C38" s="16">
        <f>100-(概述!H$5-'1考勤'!T33)*概述!B$12</f>
        <v>100</v>
      </c>
      <c r="D38" s="17">
        <f t="shared" si="4"/>
        <v>10</v>
      </c>
      <c r="E38" s="18">
        <f>'1平时'!S37</f>
        <v>79</v>
      </c>
      <c r="F38" s="17">
        <f t="shared" si="5"/>
        <v>23.7</v>
      </c>
      <c r="G38" s="19">
        <f>'1实验z'!S37</f>
        <v>68</v>
      </c>
      <c r="H38" s="20">
        <f t="shared" si="6"/>
        <v>40.799999999999997</v>
      </c>
      <c r="I38" s="23">
        <f t="shared" si="3"/>
        <v>75</v>
      </c>
      <c r="J38" s="24"/>
    </row>
    <row r="39" spans="1:10">
      <c r="A39" s="43" t="s">
        <v>124</v>
      </c>
      <c r="B39" s="44" t="s">
        <v>125</v>
      </c>
      <c r="C39" s="16">
        <f>100-(概述!H$5-'1考勤'!T34)*概述!B$12</f>
        <v>100</v>
      </c>
      <c r="D39" s="17">
        <f t="shared" si="4"/>
        <v>10</v>
      </c>
      <c r="E39" s="18">
        <f>'1平时'!S38</f>
        <v>77</v>
      </c>
      <c r="F39" s="17">
        <f t="shared" si="5"/>
        <v>23.099999999999998</v>
      </c>
      <c r="G39" s="19">
        <f>'1实验z'!S38</f>
        <v>66</v>
      </c>
      <c r="H39" s="20">
        <f t="shared" si="6"/>
        <v>39.6</v>
      </c>
      <c r="I39" s="23">
        <f t="shared" si="3"/>
        <v>73</v>
      </c>
      <c r="J39" s="24"/>
    </row>
    <row r="40" spans="1:10">
      <c r="A40" s="43" t="s">
        <v>126</v>
      </c>
      <c r="B40" s="44" t="s">
        <v>127</v>
      </c>
      <c r="C40" s="16">
        <f>100-(概述!H$5-'1考勤'!T25)*概述!B$12</f>
        <v>100</v>
      </c>
      <c r="D40" s="17">
        <f t="shared" si="0"/>
        <v>10</v>
      </c>
      <c r="E40" s="18">
        <f>'1平时'!S29</f>
        <v>95</v>
      </c>
      <c r="F40" s="17">
        <f t="shared" si="1"/>
        <v>28.5</v>
      </c>
      <c r="G40" s="19">
        <f>'1实验z'!S29</f>
        <v>66</v>
      </c>
      <c r="H40" s="20">
        <f t="shared" si="2"/>
        <v>39.6</v>
      </c>
      <c r="I40" s="23">
        <f t="shared" si="3"/>
        <v>78</v>
      </c>
      <c r="J40" s="24"/>
    </row>
    <row r="41" spans="1:10">
      <c r="A41" s="43" t="s">
        <v>128</v>
      </c>
      <c r="B41" s="44" t="s">
        <v>129</v>
      </c>
      <c r="C41" s="16">
        <f>100-(概述!H$5-'1考勤'!T26)*概述!B$12</f>
        <v>100</v>
      </c>
      <c r="D41" s="17">
        <f t="shared" si="0"/>
        <v>10</v>
      </c>
      <c r="E41" s="18">
        <f>'1平时'!S30</f>
        <v>88</v>
      </c>
      <c r="F41" s="17">
        <f t="shared" si="1"/>
        <v>26.4</v>
      </c>
      <c r="G41" s="19">
        <f>'1实验z'!S30</f>
        <v>64</v>
      </c>
      <c r="H41" s="20">
        <f t="shared" si="2"/>
        <v>38.4</v>
      </c>
      <c r="I41" s="23">
        <f t="shared" si="3"/>
        <v>75</v>
      </c>
      <c r="J41" s="24"/>
    </row>
    <row r="42" spans="1:10">
      <c r="A42" s="43" t="s">
        <v>130</v>
      </c>
      <c r="B42" s="44" t="s">
        <v>131</v>
      </c>
      <c r="C42" s="16">
        <f>100-(概述!H$5-'1考勤'!T27)*概述!B$12</f>
        <v>100</v>
      </c>
      <c r="D42" s="17">
        <f t="shared" si="0"/>
        <v>10</v>
      </c>
      <c r="E42" s="18">
        <f>'1平时'!S31</f>
        <v>87</v>
      </c>
      <c r="F42" s="17">
        <f t="shared" si="1"/>
        <v>26.099999999999998</v>
      </c>
      <c r="G42" s="19">
        <f>'1实验z'!S31</f>
        <v>64</v>
      </c>
      <c r="H42" s="20">
        <f t="shared" si="2"/>
        <v>38.4</v>
      </c>
      <c r="I42" s="23">
        <f t="shared" si="3"/>
        <v>75</v>
      </c>
      <c r="J42" s="24"/>
    </row>
    <row r="43" spans="1:10">
      <c r="A43" s="43" t="s">
        <v>132</v>
      </c>
      <c r="B43" s="44" t="s">
        <v>133</v>
      </c>
      <c r="C43" s="16">
        <f>100-(概述!H$5-'1考勤'!T28)*概述!B$12</f>
        <v>100</v>
      </c>
      <c r="D43" s="17">
        <f t="shared" si="0"/>
        <v>10</v>
      </c>
      <c r="E43" s="18">
        <f>'1平时'!S32</f>
        <v>76</v>
      </c>
      <c r="F43" s="17">
        <f t="shared" si="1"/>
        <v>22.8</v>
      </c>
      <c r="G43" s="19">
        <f>'1实验z'!S32</f>
        <v>68</v>
      </c>
      <c r="H43" s="20">
        <f t="shared" si="2"/>
        <v>40.799999999999997</v>
      </c>
      <c r="I43" s="23">
        <f t="shared" si="3"/>
        <v>74</v>
      </c>
      <c r="J43" s="24"/>
    </row>
    <row r="44" spans="1:10">
      <c r="A44" s="43" t="s">
        <v>134</v>
      </c>
      <c r="B44" s="44" t="s">
        <v>135</v>
      </c>
      <c r="C44" s="16">
        <f>100-(概述!H$5-'1考勤'!T29)*概述!B$12</f>
        <v>100</v>
      </c>
      <c r="D44" s="17">
        <f t="shared" si="0"/>
        <v>10</v>
      </c>
      <c r="E44" s="18">
        <f>'1平时'!S33</f>
        <v>78</v>
      </c>
      <c r="F44" s="17">
        <f t="shared" si="1"/>
        <v>23.4</v>
      </c>
      <c r="G44" s="19">
        <f>'1实验z'!S33</f>
        <v>70</v>
      </c>
      <c r="H44" s="20">
        <f t="shared" si="2"/>
        <v>42</v>
      </c>
      <c r="I44" s="23">
        <f t="shared" si="3"/>
        <v>75</v>
      </c>
      <c r="J44" s="24"/>
    </row>
    <row r="45" spans="1:10">
      <c r="A45" s="43" t="s">
        <v>136</v>
      </c>
      <c r="B45" s="44" t="s">
        <v>137</v>
      </c>
      <c r="C45" s="16">
        <f>100-(概述!H$5-'1考勤'!T30)*概述!B$12</f>
        <v>100</v>
      </c>
      <c r="D45" s="17">
        <f t="shared" si="0"/>
        <v>10</v>
      </c>
      <c r="E45" s="18">
        <f>'1平时'!S34</f>
        <v>69</v>
      </c>
      <c r="F45" s="17">
        <f t="shared" si="1"/>
        <v>20.7</v>
      </c>
      <c r="G45" s="19">
        <f>'1实验z'!S34</f>
        <v>63</v>
      </c>
      <c r="H45" s="20">
        <f t="shared" si="2"/>
        <v>37.799999999999997</v>
      </c>
      <c r="I45" s="23">
        <f t="shared" si="3"/>
        <v>69</v>
      </c>
      <c r="J45" s="24"/>
    </row>
    <row r="46" spans="1:10">
      <c r="A46" s="43" t="s">
        <v>138</v>
      </c>
      <c r="B46" s="44" t="s">
        <v>139</v>
      </c>
      <c r="C46" s="16">
        <f>100-(概述!H$5-'1考勤'!T31)*概述!B$12</f>
        <v>100</v>
      </c>
      <c r="D46" s="17">
        <f t="shared" si="0"/>
        <v>10</v>
      </c>
      <c r="E46" s="18">
        <f>'1平时'!S35</f>
        <v>89</v>
      </c>
      <c r="F46" s="17">
        <f t="shared" si="1"/>
        <v>26.7</v>
      </c>
      <c r="G46" s="19">
        <f>'1实验z'!S35</f>
        <v>73</v>
      </c>
      <c r="H46" s="20">
        <f t="shared" si="2"/>
        <v>43.8</v>
      </c>
      <c r="I46" s="23">
        <f t="shared" si="3"/>
        <v>81</v>
      </c>
      <c r="J46" s="24"/>
    </row>
    <row r="47" spans="1:10">
      <c r="A47" s="43" t="s">
        <v>140</v>
      </c>
      <c r="B47" s="44" t="s">
        <v>141</v>
      </c>
      <c r="C47" s="16">
        <f>100-(概述!H$5-'1考勤'!T32)*概述!B$12</f>
        <v>100</v>
      </c>
      <c r="D47" s="17">
        <f t="shared" si="0"/>
        <v>10</v>
      </c>
      <c r="E47" s="18">
        <f>'1平时'!S36</f>
        <v>83</v>
      </c>
      <c r="F47" s="17">
        <f t="shared" si="1"/>
        <v>24.9</v>
      </c>
      <c r="G47" s="19">
        <f>'1实验z'!S36</f>
        <v>70</v>
      </c>
      <c r="H47" s="20">
        <f t="shared" si="2"/>
        <v>42</v>
      </c>
      <c r="I47" s="23">
        <f t="shared" si="3"/>
        <v>77</v>
      </c>
      <c r="J47" s="24"/>
    </row>
    <row r="48" spans="1:10">
      <c r="A48" s="43" t="s">
        <v>142</v>
      </c>
      <c r="B48" s="44" t="s">
        <v>144</v>
      </c>
      <c r="C48" s="16">
        <f>100-(概述!H$5-'1考勤'!T33)*概述!B$12</f>
        <v>100</v>
      </c>
      <c r="D48" s="17">
        <f t="shared" si="0"/>
        <v>10</v>
      </c>
      <c r="E48" s="18">
        <f>'1平时'!S37</f>
        <v>79</v>
      </c>
      <c r="F48" s="17">
        <f t="shared" si="1"/>
        <v>23.7</v>
      </c>
      <c r="G48" s="19">
        <f>'1实验z'!S37</f>
        <v>68</v>
      </c>
      <c r="H48" s="20">
        <f t="shared" si="2"/>
        <v>40.799999999999997</v>
      </c>
      <c r="I48" s="23">
        <f t="shared" si="3"/>
        <v>75</v>
      </c>
      <c r="J48" s="24"/>
    </row>
    <row r="49" spans="1:10" ht="58.9" customHeight="1">
      <c r="A49" s="21" t="s">
        <v>44</v>
      </c>
      <c r="B49" s="57" t="s">
        <v>45</v>
      </c>
      <c r="C49" s="57"/>
      <c r="D49" s="57"/>
      <c r="E49" s="57"/>
      <c r="F49" s="57"/>
      <c r="G49" s="57"/>
      <c r="H49" s="57"/>
      <c r="I49" s="57"/>
      <c r="J49" s="57"/>
    </row>
  </sheetData>
  <mergeCells count="11">
    <mergeCell ref="B49:J49"/>
    <mergeCell ref="A4:A6"/>
    <mergeCell ref="B4:B6"/>
    <mergeCell ref="I4:I6"/>
    <mergeCell ref="J4:J6"/>
    <mergeCell ref="A1:J1"/>
    <mergeCell ref="A2:J2"/>
    <mergeCell ref="A3:J3"/>
    <mergeCell ref="C4:D4"/>
    <mergeCell ref="E4:F4"/>
    <mergeCell ref="G4:H4"/>
  </mergeCells>
  <phoneticPr fontId="21" type="noConversion"/>
  <conditionalFormatting sqref="O10:P10">
    <cfRule type="cellIs" dxfId="33" priority="5" operator="greaterThan">
      <formula>0.3</formula>
    </cfRule>
  </conditionalFormatting>
  <pageMargins left="0.70866141732283505" right="0.70866141732283505" top="0.78740157480314998" bottom="0.59055118110236204" header="0.31496062992126" footer="0.31496062992126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3"/>
  <sheetViews>
    <sheetView workbookViewId="0">
      <selection activeCell="D39" sqref="D39"/>
    </sheetView>
  </sheetViews>
  <sheetFormatPr defaultColWidth="9" defaultRowHeight="14"/>
  <cols>
    <col min="1" max="1" width="4.453125" customWidth="1"/>
    <col min="2" max="2" width="13.90625" customWidth="1"/>
    <col min="3" max="3" width="7.26953125" customWidth="1"/>
    <col min="4" max="19" width="4.6328125" customWidth="1"/>
  </cols>
  <sheetData>
    <row r="1" spans="1:20">
      <c r="A1" s="1" t="s">
        <v>46</v>
      </c>
      <c r="B1" s="1" t="s">
        <v>38</v>
      </c>
      <c r="C1" s="1" t="s">
        <v>47</v>
      </c>
      <c r="D1" s="2">
        <v>1</v>
      </c>
      <c r="E1" s="45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45">
        <v>12</v>
      </c>
      <c r="P1" s="2">
        <v>13</v>
      </c>
      <c r="Q1" s="2">
        <v>14</v>
      </c>
      <c r="R1" s="45">
        <v>15</v>
      </c>
      <c r="S1" s="45">
        <v>16</v>
      </c>
    </row>
    <row r="2" spans="1:20">
      <c r="A2" s="3">
        <v>1</v>
      </c>
      <c r="B2" s="43" t="s">
        <v>60</v>
      </c>
      <c r="C2" s="44" t="s">
        <v>61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>
        <f t="shared" ref="T2:T34" si="0">SUM(D2:S2)</f>
        <v>16</v>
      </c>
    </row>
    <row r="3" spans="1:20">
      <c r="A3" s="3">
        <v>2</v>
      </c>
      <c r="B3" s="43" t="s">
        <v>62</v>
      </c>
      <c r="C3" s="44" t="s">
        <v>63</v>
      </c>
      <c r="D3" s="4">
        <v>1</v>
      </c>
      <c r="E3" s="4"/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>
        <f t="shared" si="0"/>
        <v>15</v>
      </c>
    </row>
    <row r="4" spans="1:20">
      <c r="A4" s="3">
        <v>3</v>
      </c>
      <c r="B4" s="43" t="s">
        <v>64</v>
      </c>
      <c r="C4" s="44" t="s">
        <v>65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>
        <f t="shared" si="0"/>
        <v>16</v>
      </c>
    </row>
    <row r="5" spans="1:20">
      <c r="A5" s="3">
        <v>4</v>
      </c>
      <c r="B5" s="43" t="s">
        <v>66</v>
      </c>
      <c r="C5" s="44" t="s">
        <v>67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>
        <f t="shared" si="0"/>
        <v>16</v>
      </c>
    </row>
    <row r="6" spans="1:20">
      <c r="A6" s="3">
        <v>5</v>
      </c>
      <c r="B6" s="43" t="s">
        <v>68</v>
      </c>
      <c r="C6" s="44" t="s">
        <v>69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>
        <f t="shared" si="0"/>
        <v>16</v>
      </c>
    </row>
    <row r="7" spans="1:20">
      <c r="A7" s="3">
        <v>6</v>
      </c>
      <c r="B7" s="43" t="s">
        <v>70</v>
      </c>
      <c r="C7" s="44" t="s">
        <v>71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>
        <f t="shared" si="0"/>
        <v>16</v>
      </c>
    </row>
    <row r="8" spans="1:20">
      <c r="A8" s="3">
        <v>7</v>
      </c>
      <c r="B8" s="43" t="s">
        <v>72</v>
      </c>
      <c r="C8" s="44" t="s">
        <v>73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>
        <f t="shared" si="0"/>
        <v>16</v>
      </c>
    </row>
    <row r="9" spans="1:20">
      <c r="A9" s="3">
        <v>8</v>
      </c>
      <c r="B9" s="43" t="s">
        <v>74</v>
      </c>
      <c r="C9" s="44" t="s">
        <v>75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>
        <f t="shared" si="0"/>
        <v>16</v>
      </c>
    </row>
    <row r="10" spans="1:20">
      <c r="A10" s="3">
        <v>9</v>
      </c>
      <c r="B10" s="43" t="s">
        <v>76</v>
      </c>
      <c r="C10" s="44" t="s">
        <v>77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>
        <f t="shared" si="0"/>
        <v>16</v>
      </c>
    </row>
    <row r="11" spans="1:20">
      <c r="A11" s="3">
        <v>10</v>
      </c>
      <c r="B11" s="43" t="s">
        <v>78</v>
      </c>
      <c r="C11" s="44" t="s">
        <v>79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>
        <f t="shared" si="0"/>
        <v>16</v>
      </c>
    </row>
    <row r="12" spans="1:20">
      <c r="A12" s="3">
        <v>11</v>
      </c>
      <c r="B12" s="43" t="s">
        <v>80</v>
      </c>
      <c r="C12" s="44" t="s">
        <v>81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>
        <f t="shared" si="0"/>
        <v>16</v>
      </c>
    </row>
    <row r="13" spans="1:20">
      <c r="A13" s="3">
        <v>12</v>
      </c>
      <c r="B13" s="43" t="s">
        <v>82</v>
      </c>
      <c r="C13" s="44" t="s">
        <v>83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>
        <f t="shared" si="0"/>
        <v>16</v>
      </c>
    </row>
    <row r="14" spans="1:20">
      <c r="A14" s="3">
        <v>13</v>
      </c>
      <c r="B14" s="43" t="s">
        <v>84</v>
      </c>
      <c r="C14" s="44" t="s">
        <v>85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>
        <f t="shared" si="0"/>
        <v>16</v>
      </c>
    </row>
    <row r="15" spans="1:20">
      <c r="A15" s="3">
        <v>14</v>
      </c>
      <c r="B15" s="43" t="s">
        <v>86</v>
      </c>
      <c r="C15" s="44" t="s">
        <v>87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>
        <f t="shared" si="0"/>
        <v>16</v>
      </c>
    </row>
    <row r="16" spans="1:20">
      <c r="A16" s="3">
        <v>15</v>
      </c>
      <c r="B16" s="43" t="s">
        <v>88</v>
      </c>
      <c r="C16" s="44" t="s">
        <v>89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>
        <f t="shared" si="0"/>
        <v>16</v>
      </c>
    </row>
    <row r="17" spans="1:20">
      <c r="A17" s="3">
        <v>16</v>
      </c>
      <c r="B17" s="43" t="s">
        <v>90</v>
      </c>
      <c r="C17" s="44" t="s">
        <v>91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>
        <f t="shared" si="0"/>
        <v>16</v>
      </c>
    </row>
    <row r="18" spans="1:20">
      <c r="A18" s="3">
        <v>17</v>
      </c>
      <c r="B18" s="43" t="s">
        <v>92</v>
      </c>
      <c r="C18" s="44" t="s">
        <v>93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>
        <f t="shared" si="0"/>
        <v>16</v>
      </c>
    </row>
    <row r="19" spans="1:20">
      <c r="A19" s="3">
        <v>18</v>
      </c>
      <c r="B19" s="43" t="s">
        <v>94</v>
      </c>
      <c r="C19" s="44" t="s">
        <v>95</v>
      </c>
      <c r="D19" s="4"/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>
        <f t="shared" si="0"/>
        <v>15</v>
      </c>
    </row>
    <row r="20" spans="1:20">
      <c r="A20" s="3">
        <v>19</v>
      </c>
      <c r="B20" s="43" t="s">
        <v>96</v>
      </c>
      <c r="C20" s="44" t="s">
        <v>97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>
        <f t="shared" si="0"/>
        <v>16</v>
      </c>
    </row>
    <row r="21" spans="1:20">
      <c r="A21" s="3">
        <v>20</v>
      </c>
      <c r="B21" s="43" t="s">
        <v>98</v>
      </c>
      <c r="C21" s="44" t="s">
        <v>99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>
        <f t="shared" si="0"/>
        <v>16</v>
      </c>
    </row>
    <row r="22" spans="1:20">
      <c r="A22" s="3">
        <v>21</v>
      </c>
      <c r="B22" s="43" t="s">
        <v>100</v>
      </c>
      <c r="C22" s="44" t="s">
        <v>101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>
        <f t="shared" si="0"/>
        <v>16</v>
      </c>
    </row>
    <row r="23" spans="1:20">
      <c r="A23" s="3">
        <v>22</v>
      </c>
      <c r="B23" s="43" t="s">
        <v>102</v>
      </c>
      <c r="C23" s="44" t="s">
        <v>103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>
        <f t="shared" si="0"/>
        <v>16</v>
      </c>
    </row>
    <row r="24" spans="1:20">
      <c r="A24" s="3">
        <v>23</v>
      </c>
      <c r="B24" s="43" t="s">
        <v>104</v>
      </c>
      <c r="C24" s="44" t="s">
        <v>105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>
        <f t="shared" si="0"/>
        <v>16</v>
      </c>
    </row>
    <row r="25" spans="1:20">
      <c r="A25" s="3">
        <v>24</v>
      </c>
      <c r="B25" s="43" t="s">
        <v>106</v>
      </c>
      <c r="C25" s="44" t="s">
        <v>107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>
        <f t="shared" si="0"/>
        <v>16</v>
      </c>
    </row>
    <row r="26" spans="1:20">
      <c r="A26" s="3">
        <v>25</v>
      </c>
      <c r="B26" s="43" t="s">
        <v>108</v>
      </c>
      <c r="C26" s="44" t="s">
        <v>109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>
        <f t="shared" si="0"/>
        <v>16</v>
      </c>
    </row>
    <row r="27" spans="1:20">
      <c r="A27" s="3">
        <v>26</v>
      </c>
      <c r="B27" s="43" t="s">
        <v>110</v>
      </c>
      <c r="C27" s="44" t="s">
        <v>111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>
        <f t="shared" si="0"/>
        <v>16</v>
      </c>
    </row>
    <row r="28" spans="1:20">
      <c r="A28" s="3">
        <v>27</v>
      </c>
      <c r="B28" s="43" t="s">
        <v>112</v>
      </c>
      <c r="C28" s="44" t="s">
        <v>113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>
        <f t="shared" si="0"/>
        <v>16</v>
      </c>
    </row>
    <row r="29" spans="1:20">
      <c r="A29" s="3">
        <v>28</v>
      </c>
      <c r="B29" s="43" t="s">
        <v>114</v>
      </c>
      <c r="C29" s="44" t="s">
        <v>115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>
        <f t="shared" si="0"/>
        <v>16</v>
      </c>
    </row>
    <row r="30" spans="1:20">
      <c r="A30" s="3">
        <v>29</v>
      </c>
      <c r="B30" s="43" t="s">
        <v>116</v>
      </c>
      <c r="C30" s="44" t="s">
        <v>117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>
        <f t="shared" si="0"/>
        <v>16</v>
      </c>
    </row>
    <row r="31" spans="1:20">
      <c r="A31" s="3">
        <v>30</v>
      </c>
      <c r="B31" s="43" t="s">
        <v>118</v>
      </c>
      <c r="C31" s="44" t="s">
        <v>119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>
        <f t="shared" si="0"/>
        <v>16</v>
      </c>
    </row>
    <row r="32" spans="1:20">
      <c r="A32" s="3">
        <v>31</v>
      </c>
      <c r="B32" s="43" t="s">
        <v>120</v>
      </c>
      <c r="C32" s="44" t="s">
        <v>121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>
        <f t="shared" si="0"/>
        <v>16</v>
      </c>
    </row>
    <row r="33" spans="1:20">
      <c r="A33" s="3">
        <v>32</v>
      </c>
      <c r="B33" s="43" t="s">
        <v>122</v>
      </c>
      <c r="C33" s="44" t="s">
        <v>123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>
        <f t="shared" si="0"/>
        <v>16</v>
      </c>
    </row>
    <row r="34" spans="1:20">
      <c r="A34" s="3">
        <v>33</v>
      </c>
      <c r="B34" s="43" t="s">
        <v>124</v>
      </c>
      <c r="C34" s="44" t="s">
        <v>125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>
        <f t="shared" si="0"/>
        <v>16</v>
      </c>
    </row>
    <row r="35" spans="1:20">
      <c r="A35" s="3">
        <v>34</v>
      </c>
      <c r="B35" s="43" t="s">
        <v>126</v>
      </c>
      <c r="C35" s="44" t="s">
        <v>127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>
        <f t="shared" ref="T35:T43" si="1">SUM(D35:S35)</f>
        <v>16</v>
      </c>
    </row>
    <row r="36" spans="1:20">
      <c r="A36" s="3">
        <v>35</v>
      </c>
      <c r="B36" s="43" t="s">
        <v>128</v>
      </c>
      <c r="C36" s="44" t="s">
        <v>129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>
        <f t="shared" si="1"/>
        <v>16</v>
      </c>
    </row>
    <row r="37" spans="1:20">
      <c r="A37" s="3">
        <v>36</v>
      </c>
      <c r="B37" s="43" t="s">
        <v>130</v>
      </c>
      <c r="C37" s="44" t="s">
        <v>131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>
        <f t="shared" si="1"/>
        <v>16</v>
      </c>
    </row>
    <row r="38" spans="1:20">
      <c r="A38" s="3">
        <v>37</v>
      </c>
      <c r="B38" s="43" t="s">
        <v>132</v>
      </c>
      <c r="C38" s="44" t="s">
        <v>133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>
        <f t="shared" si="1"/>
        <v>16</v>
      </c>
    </row>
    <row r="39" spans="1:20">
      <c r="A39" s="3">
        <v>38</v>
      </c>
      <c r="B39" s="43" t="s">
        <v>134</v>
      </c>
      <c r="C39" s="44" t="s">
        <v>135</v>
      </c>
      <c r="D39" s="4"/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>
        <f t="shared" si="1"/>
        <v>15</v>
      </c>
    </row>
    <row r="40" spans="1:20">
      <c r="A40" s="3">
        <v>39</v>
      </c>
      <c r="B40" s="43" t="s">
        <v>136</v>
      </c>
      <c r="C40" s="44" t="s">
        <v>137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>
        <f t="shared" si="1"/>
        <v>16</v>
      </c>
    </row>
    <row r="41" spans="1:20">
      <c r="A41" s="3">
        <v>40</v>
      </c>
      <c r="B41" s="43" t="s">
        <v>138</v>
      </c>
      <c r="C41" s="44" t="s">
        <v>139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>
        <f t="shared" si="1"/>
        <v>16</v>
      </c>
    </row>
    <row r="42" spans="1:20">
      <c r="A42" s="3">
        <v>41</v>
      </c>
      <c r="B42" s="43" t="s">
        <v>140</v>
      </c>
      <c r="C42" s="44" t="s">
        <v>141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>
        <f t="shared" si="1"/>
        <v>16</v>
      </c>
    </row>
    <row r="43" spans="1:20">
      <c r="A43" s="3">
        <v>42</v>
      </c>
      <c r="B43" s="43" t="s">
        <v>142</v>
      </c>
      <c r="C43" s="44" t="s">
        <v>144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>
        <f t="shared" si="1"/>
        <v>16</v>
      </c>
    </row>
  </sheetData>
  <phoneticPr fontId="21" type="noConversion"/>
  <conditionalFormatting sqref="D2:S43">
    <cfRule type="cellIs" dxfId="32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47"/>
  <sheetViews>
    <sheetView workbookViewId="0">
      <selection activeCell="S6" sqref="S6"/>
    </sheetView>
  </sheetViews>
  <sheetFormatPr defaultColWidth="9" defaultRowHeight="14"/>
  <cols>
    <col min="1" max="1" width="14.08984375" customWidth="1"/>
    <col min="2" max="2" width="7.26953125" customWidth="1"/>
    <col min="3" max="3" width="5" bestFit="1" customWidth="1"/>
    <col min="4" max="4" width="4.453125" bestFit="1" customWidth="1"/>
    <col min="5" max="5" width="5" bestFit="1" customWidth="1"/>
    <col min="6" max="6" width="5.453125" bestFit="1" customWidth="1"/>
    <col min="7" max="18" width="3.6328125" customWidth="1"/>
    <col min="19" max="19" width="8.453125" customWidth="1"/>
  </cols>
  <sheetData>
    <row r="1" spans="1:19" ht="20.149999999999999" customHeight="1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4.5" customHeight="1">
      <c r="A2" s="63" t="str">
        <f>"学年："&amp;概述!A2&amp;"-"&amp;概述!B2</f>
        <v>学年：2023-2024</v>
      </c>
      <c r="B2" s="63"/>
      <c r="C2" s="63"/>
      <c r="D2" s="63" t="str">
        <f>"学期："&amp;概述!C2</f>
        <v>学期：1</v>
      </c>
      <c r="E2" s="63"/>
      <c r="F2" s="5"/>
      <c r="G2" s="5"/>
      <c r="H2" s="5"/>
      <c r="I2" s="5"/>
      <c r="J2" s="6"/>
      <c r="K2" s="6"/>
      <c r="L2" s="63" t="s">
        <v>49</v>
      </c>
      <c r="M2" s="63"/>
      <c r="N2" s="63"/>
      <c r="O2" s="63"/>
      <c r="P2" s="63"/>
      <c r="Q2" s="63"/>
      <c r="R2" s="63"/>
      <c r="S2" s="63"/>
    </row>
    <row r="3" spans="1:19" ht="14.5" customHeight="1">
      <c r="A3" s="63" t="str">
        <f>"课程/环节："&amp;概述!A5</f>
        <v>课程/环节：Linux操作系统</v>
      </c>
      <c r="B3" s="63"/>
      <c r="C3" s="63"/>
      <c r="D3" s="63"/>
      <c r="E3" s="63"/>
      <c r="F3" s="63" t="str">
        <f>"学分："&amp;概述!E5</f>
        <v>学分：2</v>
      </c>
      <c r="G3" s="63"/>
      <c r="H3" s="63" t="str">
        <f>"总学时/周数："&amp;概述!D5</f>
        <v>总学时/周数：32</v>
      </c>
      <c r="I3" s="63"/>
      <c r="J3" s="63"/>
      <c r="K3" s="63"/>
      <c r="L3" s="63" t="str">
        <f>"课程类别："&amp;概述!C5</f>
        <v>课程类别：学科基础</v>
      </c>
      <c r="M3" s="63"/>
      <c r="N3" s="63"/>
      <c r="O3" s="63"/>
      <c r="P3" s="63"/>
      <c r="Q3" s="63" t="str">
        <f>"考核方式:"&amp;概述!G5</f>
        <v>考核方式:闭卷考试</v>
      </c>
      <c r="R3" s="63"/>
      <c r="S3" s="63"/>
    </row>
    <row r="4" spans="1:19" ht="14.5" customHeight="1">
      <c r="A4" s="60" t="str">
        <f>"行政班级："&amp;概述!D2</f>
        <v>行政班级：物联网21-1</v>
      </c>
      <c r="B4" s="60"/>
      <c r="C4" s="60"/>
      <c r="D4" s="6"/>
      <c r="E4" s="6"/>
      <c r="F4" s="60" t="str">
        <f>"人数："&amp;概述!E2</f>
        <v>人数：42</v>
      </c>
      <c r="G4" s="60"/>
      <c r="H4" s="5"/>
      <c r="I4" s="6"/>
      <c r="J4" s="6"/>
      <c r="K4" s="6"/>
      <c r="L4" s="60" t="str">
        <f>"任课/指导教师："&amp;概述!A8</f>
        <v>任课/指导教师：刘扬、方叶</v>
      </c>
      <c r="M4" s="60"/>
      <c r="N4" s="60"/>
      <c r="O4" s="60"/>
      <c r="P4" s="60"/>
      <c r="Q4" s="60"/>
      <c r="R4" s="60"/>
      <c r="S4" s="60"/>
    </row>
    <row r="5" spans="1:19" ht="20.149999999999999" customHeight="1">
      <c r="A5" s="7" t="s">
        <v>38</v>
      </c>
      <c r="B5" s="8" t="s">
        <v>47</v>
      </c>
      <c r="C5" s="61" t="s">
        <v>50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8" t="s">
        <v>51</v>
      </c>
    </row>
    <row r="6" spans="1:19">
      <c r="A6" s="39" t="s">
        <v>60</v>
      </c>
      <c r="B6" s="39" t="s">
        <v>61</v>
      </c>
      <c r="C6" s="9">
        <f>VLOOKUP(B6,Sheet2!A:N,6,FALSE)</f>
        <v>90.5</v>
      </c>
      <c r="D6" s="9">
        <f>VLOOKUP(B6,Sheet2!A:N,10,FALSE)</f>
        <v>80</v>
      </c>
      <c r="E6" s="9">
        <f>VLOOKUP(B6,Sheet2!A:N,14,FALSE)</f>
        <v>81</v>
      </c>
      <c r="F6" s="9">
        <v>60</v>
      </c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1">
        <f>ROUND(AVERAGE(C6:G6),0)</f>
        <v>78</v>
      </c>
    </row>
    <row r="7" spans="1:19">
      <c r="A7" s="39" t="s">
        <v>62</v>
      </c>
      <c r="B7" s="39" t="s">
        <v>63</v>
      </c>
      <c r="C7" s="9">
        <f>VLOOKUP(B7,Sheet2!A:N,6,FALSE)</f>
        <v>90</v>
      </c>
      <c r="D7" s="9">
        <f>VLOOKUP(B7,Sheet2!A:N,10,FALSE)</f>
        <v>91.5</v>
      </c>
      <c r="E7" s="9">
        <f>VLOOKUP(B7,Sheet2!A:N,14,FALSE)</f>
        <v>62</v>
      </c>
      <c r="F7" s="9">
        <v>0</v>
      </c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1">
        <f t="shared" ref="S7:S47" si="0">ROUND(AVERAGE(C7:G7),0)</f>
        <v>61</v>
      </c>
    </row>
    <row r="8" spans="1:19">
      <c r="A8" s="39" t="s">
        <v>64</v>
      </c>
      <c r="B8" s="39" t="s">
        <v>65</v>
      </c>
      <c r="C8" s="9">
        <f>VLOOKUP(B8,Sheet2!A:N,6,FALSE)</f>
        <v>88</v>
      </c>
      <c r="D8" s="9">
        <f>VLOOKUP(B8,Sheet2!A:N,10,FALSE)</f>
        <v>94.5</v>
      </c>
      <c r="E8" s="9">
        <f>VLOOKUP(B8,Sheet2!A:N,14,FALSE)</f>
        <v>59</v>
      </c>
      <c r="F8" s="9">
        <v>90</v>
      </c>
      <c r="G8" s="9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1">
        <f t="shared" si="0"/>
        <v>83</v>
      </c>
    </row>
    <row r="9" spans="1:19">
      <c r="A9" s="39" t="s">
        <v>66</v>
      </c>
      <c r="B9" s="39" t="s">
        <v>67</v>
      </c>
      <c r="C9" s="9">
        <f>VLOOKUP(B9,Sheet2!A:N,6,FALSE)</f>
        <v>84.5</v>
      </c>
      <c r="D9" s="9">
        <f>VLOOKUP(B9,Sheet2!A:N,10,FALSE)</f>
        <v>64</v>
      </c>
      <c r="E9" s="9">
        <f>VLOOKUP(B9,Sheet2!A:N,14,FALSE)</f>
        <v>73</v>
      </c>
      <c r="F9" s="9">
        <v>0</v>
      </c>
      <c r="G9" s="9"/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1">
        <f t="shared" si="0"/>
        <v>55</v>
      </c>
    </row>
    <row r="10" spans="1:19">
      <c r="A10" s="39" t="s">
        <v>68</v>
      </c>
      <c r="B10" s="39" t="s">
        <v>69</v>
      </c>
      <c r="C10" s="9">
        <f>VLOOKUP(B10,Sheet2!A:N,6,FALSE)</f>
        <v>90</v>
      </c>
      <c r="D10" s="9">
        <f>VLOOKUP(B10,Sheet2!A:N,10,FALSE)</f>
        <v>95.5</v>
      </c>
      <c r="E10" s="9">
        <f>VLOOKUP(B10,Sheet2!A:N,14,FALSE)</f>
        <v>100</v>
      </c>
      <c r="F10" s="9">
        <v>60</v>
      </c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>
        <f t="shared" si="0"/>
        <v>86</v>
      </c>
    </row>
    <row r="11" spans="1:19">
      <c r="A11" s="39" t="s">
        <v>70</v>
      </c>
      <c r="B11" s="39" t="s">
        <v>71</v>
      </c>
      <c r="C11" s="9">
        <f>VLOOKUP(B11,Sheet2!A:N,6,FALSE)</f>
        <v>82</v>
      </c>
      <c r="D11" s="9">
        <f>VLOOKUP(B11,Sheet2!A:N,10,FALSE)</f>
        <v>88</v>
      </c>
      <c r="E11" s="9">
        <f>VLOOKUP(B11,Sheet2!A:N,14,FALSE)</f>
        <v>96</v>
      </c>
      <c r="F11" s="9">
        <v>60</v>
      </c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>
        <f t="shared" si="0"/>
        <v>82</v>
      </c>
    </row>
    <row r="12" spans="1:19">
      <c r="A12" s="39" t="s">
        <v>72</v>
      </c>
      <c r="B12" s="39" t="s">
        <v>73</v>
      </c>
      <c r="C12" s="9">
        <f>VLOOKUP(B12,Sheet2!A:N,6,FALSE)</f>
        <v>91.5</v>
      </c>
      <c r="D12" s="9">
        <f>VLOOKUP(B12,Sheet2!A:N,10,FALSE)</f>
        <v>92</v>
      </c>
      <c r="E12" s="9">
        <f>VLOOKUP(B12,Sheet2!A:N,14,FALSE)</f>
        <v>92</v>
      </c>
      <c r="F12" s="9">
        <v>60</v>
      </c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>
        <f t="shared" si="0"/>
        <v>84</v>
      </c>
    </row>
    <row r="13" spans="1:19">
      <c r="A13" s="39" t="s">
        <v>74</v>
      </c>
      <c r="B13" s="39" t="s">
        <v>75</v>
      </c>
      <c r="C13" s="9">
        <f>VLOOKUP(B13,Sheet2!A:N,6,FALSE)</f>
        <v>67</v>
      </c>
      <c r="D13" s="9">
        <f>VLOOKUP(B13,Sheet2!A:N,10,FALSE)</f>
        <v>0</v>
      </c>
      <c r="E13" s="9">
        <f>VLOOKUP(B13,Sheet2!A:N,14,FALSE)</f>
        <v>54</v>
      </c>
      <c r="F13" s="9">
        <v>0</v>
      </c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>
        <f t="shared" si="0"/>
        <v>30</v>
      </c>
    </row>
    <row r="14" spans="1:19">
      <c r="A14" s="39" t="s">
        <v>76</v>
      </c>
      <c r="B14" s="39" t="s">
        <v>77</v>
      </c>
      <c r="C14" s="9">
        <f>VLOOKUP(B14,Sheet2!A:N,6,FALSE)</f>
        <v>91</v>
      </c>
      <c r="D14" s="9">
        <f>VLOOKUP(B14,Sheet2!A:N,10,FALSE)</f>
        <v>78</v>
      </c>
      <c r="E14" s="9">
        <f>VLOOKUP(B14,Sheet2!A:N,14,FALSE)</f>
        <v>92</v>
      </c>
      <c r="F14" s="9">
        <v>75</v>
      </c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>
        <f t="shared" si="0"/>
        <v>84</v>
      </c>
    </row>
    <row r="15" spans="1:19">
      <c r="A15" s="39" t="s">
        <v>78</v>
      </c>
      <c r="B15" s="39" t="s">
        <v>79</v>
      </c>
      <c r="C15" s="9">
        <f>VLOOKUP(B15,Sheet2!A:N,6,FALSE)</f>
        <v>75</v>
      </c>
      <c r="D15" s="9">
        <f>VLOOKUP(B15,Sheet2!A:N,10,FALSE)</f>
        <v>84.5</v>
      </c>
      <c r="E15" s="9">
        <f>VLOOKUP(B15,Sheet2!A:N,14,FALSE)</f>
        <v>100</v>
      </c>
      <c r="F15" s="9">
        <v>60</v>
      </c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>
        <f t="shared" si="0"/>
        <v>80</v>
      </c>
    </row>
    <row r="16" spans="1:19">
      <c r="A16" s="39" t="s">
        <v>80</v>
      </c>
      <c r="B16" s="39" t="s">
        <v>81</v>
      </c>
      <c r="C16" s="9">
        <f>VLOOKUP(B16,Sheet2!A:N,6,FALSE)</f>
        <v>92.5</v>
      </c>
      <c r="D16" s="9">
        <f>VLOOKUP(B16,Sheet2!A:N,10,FALSE)</f>
        <v>0</v>
      </c>
      <c r="E16" s="9">
        <f>VLOOKUP(B16,Sheet2!A:N,14,FALSE)</f>
        <v>24</v>
      </c>
      <c r="F16" s="9">
        <v>60</v>
      </c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>
        <f t="shared" si="0"/>
        <v>44</v>
      </c>
    </row>
    <row r="17" spans="1:19">
      <c r="A17" s="39" t="s">
        <v>82</v>
      </c>
      <c r="B17" s="39" t="s">
        <v>83</v>
      </c>
      <c r="C17" s="9">
        <f>VLOOKUP(B17,Sheet2!A:N,6,FALSE)</f>
        <v>91.5</v>
      </c>
      <c r="D17" s="9">
        <f>VLOOKUP(B17,Sheet2!A:N,10,FALSE)</f>
        <v>96</v>
      </c>
      <c r="E17" s="9">
        <f>VLOOKUP(B17,Sheet2!A:N,14,FALSE)</f>
        <v>100</v>
      </c>
      <c r="F17" s="9">
        <v>0</v>
      </c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>
        <f t="shared" si="0"/>
        <v>72</v>
      </c>
    </row>
    <row r="18" spans="1:19">
      <c r="A18" s="39" t="s">
        <v>84</v>
      </c>
      <c r="B18" s="39" t="s">
        <v>85</v>
      </c>
      <c r="C18" s="9">
        <f>VLOOKUP(B18,Sheet2!A:N,6,FALSE)</f>
        <v>87.5</v>
      </c>
      <c r="D18" s="9">
        <f>VLOOKUP(B18,Sheet2!A:N,10,FALSE)</f>
        <v>77</v>
      </c>
      <c r="E18" s="9">
        <f>VLOOKUP(B18,Sheet2!A:N,14,FALSE)</f>
        <v>92</v>
      </c>
      <c r="F18" s="9">
        <v>75</v>
      </c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>
        <f t="shared" si="0"/>
        <v>83</v>
      </c>
    </row>
    <row r="19" spans="1:19">
      <c r="A19" s="39" t="s">
        <v>86</v>
      </c>
      <c r="B19" s="39" t="s">
        <v>87</v>
      </c>
      <c r="C19" s="9">
        <f>VLOOKUP(B19,Sheet2!A:N,6,FALSE)</f>
        <v>91.5</v>
      </c>
      <c r="D19" s="9">
        <f>VLOOKUP(B19,Sheet2!A:N,10,FALSE)</f>
        <v>96.5</v>
      </c>
      <c r="E19" s="9">
        <f>VLOOKUP(B19,Sheet2!A:N,14,FALSE)</f>
        <v>92</v>
      </c>
      <c r="F19" s="9">
        <v>90</v>
      </c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>
        <f t="shared" si="0"/>
        <v>93</v>
      </c>
    </row>
    <row r="20" spans="1:19">
      <c r="A20" s="39" t="s">
        <v>88</v>
      </c>
      <c r="B20" s="39" t="s">
        <v>89</v>
      </c>
      <c r="C20" s="9">
        <f>VLOOKUP(B20,Sheet2!A:N,6,FALSE)</f>
        <v>80.5</v>
      </c>
      <c r="D20" s="9">
        <f>VLOOKUP(B20,Sheet2!A:N,10,FALSE)</f>
        <v>83</v>
      </c>
      <c r="E20" s="9">
        <f>VLOOKUP(B20,Sheet2!A:N,14,FALSE)</f>
        <v>88</v>
      </c>
      <c r="F20" s="9">
        <v>75</v>
      </c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>
        <f t="shared" si="0"/>
        <v>82</v>
      </c>
    </row>
    <row r="21" spans="1:19">
      <c r="A21" s="39" t="s">
        <v>90</v>
      </c>
      <c r="B21" s="39" t="s">
        <v>91</v>
      </c>
      <c r="C21" s="9">
        <f>VLOOKUP(B21,Sheet2!A:N,6,FALSE)</f>
        <v>64.5</v>
      </c>
      <c r="D21" s="9">
        <f>VLOOKUP(B21,Sheet2!A:N,10,FALSE)</f>
        <v>65</v>
      </c>
      <c r="E21" s="9">
        <f>VLOOKUP(B21,Sheet2!A:N,14,FALSE)</f>
        <v>89</v>
      </c>
      <c r="F21" s="9">
        <v>0</v>
      </c>
      <c r="G21" s="9"/>
      <c r="H21" s="9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>
        <f t="shared" si="0"/>
        <v>55</v>
      </c>
    </row>
    <row r="22" spans="1:19">
      <c r="A22" s="39" t="s">
        <v>92</v>
      </c>
      <c r="B22" s="39" t="s">
        <v>93</v>
      </c>
      <c r="C22" s="9">
        <f>VLOOKUP(B22,Sheet2!A:N,6,FALSE)</f>
        <v>85.5</v>
      </c>
      <c r="D22" s="9">
        <f>VLOOKUP(B22,Sheet2!A:N,10,FALSE)</f>
        <v>69</v>
      </c>
      <c r="E22" s="9">
        <f>VLOOKUP(B22,Sheet2!A:N,14,FALSE)</f>
        <v>92</v>
      </c>
      <c r="F22" s="9">
        <v>95</v>
      </c>
      <c r="G22" s="9"/>
      <c r="H22" s="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>
        <f t="shared" si="0"/>
        <v>85</v>
      </c>
    </row>
    <row r="23" spans="1:19">
      <c r="A23" s="39" t="s">
        <v>94</v>
      </c>
      <c r="B23" s="39" t="s">
        <v>95</v>
      </c>
      <c r="C23" s="9">
        <f>VLOOKUP(B23,Sheet2!A:N,6,FALSE)</f>
        <v>90.5</v>
      </c>
      <c r="D23" s="9">
        <f>VLOOKUP(B23,Sheet2!A:N,10,FALSE)</f>
        <v>88</v>
      </c>
      <c r="E23" s="9">
        <f>VLOOKUP(B23,Sheet2!A:N,14,FALSE)</f>
        <v>78</v>
      </c>
      <c r="F23" s="9">
        <v>90</v>
      </c>
      <c r="G23" s="9"/>
      <c r="H23" s="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>
        <f t="shared" si="0"/>
        <v>87</v>
      </c>
    </row>
    <row r="24" spans="1:19">
      <c r="A24" s="39" t="s">
        <v>96</v>
      </c>
      <c r="B24" s="39" t="s">
        <v>97</v>
      </c>
      <c r="C24" s="9">
        <f>VLOOKUP(B24,Sheet2!A:N,6,FALSE)</f>
        <v>88.5</v>
      </c>
      <c r="D24" s="9">
        <f>VLOOKUP(B24,Sheet2!A:N,10,FALSE)</f>
        <v>100</v>
      </c>
      <c r="E24" s="9">
        <f>VLOOKUP(B24,Sheet2!A:N,14,FALSE)</f>
        <v>92</v>
      </c>
      <c r="F24" s="9">
        <v>60</v>
      </c>
      <c r="G24" s="9"/>
      <c r="H24" s="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>
        <f t="shared" si="0"/>
        <v>85</v>
      </c>
    </row>
    <row r="25" spans="1:19">
      <c r="A25" s="39" t="s">
        <v>98</v>
      </c>
      <c r="B25" s="39" t="s">
        <v>99</v>
      </c>
      <c r="C25" s="9">
        <f>VLOOKUP(B25,Sheet2!A:N,6,FALSE)</f>
        <v>91.5</v>
      </c>
      <c r="D25" s="9">
        <f>VLOOKUP(B25,Sheet2!A:N,10,FALSE)</f>
        <v>98</v>
      </c>
      <c r="E25" s="9">
        <f>VLOOKUP(B25,Sheet2!A:N,14,FALSE)</f>
        <v>96</v>
      </c>
      <c r="F25" s="9">
        <v>60</v>
      </c>
      <c r="G25" s="9"/>
      <c r="H25" s="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>
        <f t="shared" si="0"/>
        <v>86</v>
      </c>
    </row>
    <row r="26" spans="1:19">
      <c r="A26" s="39" t="s">
        <v>100</v>
      </c>
      <c r="B26" s="39" t="s">
        <v>101</v>
      </c>
      <c r="C26" s="9">
        <f>VLOOKUP(B26,Sheet2!A:N,6,FALSE)</f>
        <v>87.5</v>
      </c>
      <c r="D26" s="9">
        <f>VLOOKUP(B26,Sheet2!A:N,10,FALSE)</f>
        <v>94</v>
      </c>
      <c r="E26" s="9">
        <f>VLOOKUP(B26,Sheet2!A:N,14,FALSE)</f>
        <v>100</v>
      </c>
      <c r="F26" s="9">
        <v>60</v>
      </c>
      <c r="G26" s="9"/>
      <c r="H26" s="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>
        <f t="shared" si="0"/>
        <v>85</v>
      </c>
    </row>
    <row r="27" spans="1:19">
      <c r="A27" s="39" t="s">
        <v>102</v>
      </c>
      <c r="B27" s="39" t="s">
        <v>103</v>
      </c>
      <c r="C27" s="9">
        <f>VLOOKUP(B27,Sheet2!A:N,6,FALSE)</f>
        <v>85</v>
      </c>
      <c r="D27" s="9">
        <f>VLOOKUP(B27,Sheet2!A:N,10,FALSE)</f>
        <v>92.5</v>
      </c>
      <c r="E27" s="9">
        <f>VLOOKUP(B27,Sheet2!A:N,14,FALSE)</f>
        <v>96</v>
      </c>
      <c r="F27" s="9">
        <v>90</v>
      </c>
      <c r="G27" s="9"/>
      <c r="H27" s="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>
        <f t="shared" si="0"/>
        <v>91</v>
      </c>
    </row>
    <row r="28" spans="1:19">
      <c r="A28" s="39" t="s">
        <v>104</v>
      </c>
      <c r="B28" s="39" t="s">
        <v>105</v>
      </c>
      <c r="C28" s="9">
        <f>VLOOKUP(B28,Sheet2!A:N,6,FALSE)</f>
        <v>90.5</v>
      </c>
      <c r="D28" s="9">
        <f>VLOOKUP(B28,Sheet2!A:N,10,FALSE)</f>
        <v>79.5</v>
      </c>
      <c r="E28" s="9">
        <f>VLOOKUP(B28,Sheet2!A:N,14,FALSE)</f>
        <v>100</v>
      </c>
      <c r="F28" s="9">
        <v>60</v>
      </c>
      <c r="G28" s="9"/>
      <c r="H28" s="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>
        <f t="shared" si="0"/>
        <v>83</v>
      </c>
    </row>
    <row r="29" spans="1:19">
      <c r="A29" s="39" t="s">
        <v>106</v>
      </c>
      <c r="B29" s="39" t="s">
        <v>107</v>
      </c>
      <c r="C29" s="9">
        <f>VLOOKUP(B29,Sheet2!A:N,6,FALSE)</f>
        <v>91.5</v>
      </c>
      <c r="D29" s="9">
        <f>VLOOKUP(B29,Sheet2!A:N,10,FALSE)</f>
        <v>96.5</v>
      </c>
      <c r="E29" s="9">
        <f>VLOOKUP(B29,Sheet2!A:N,14,FALSE)</f>
        <v>100</v>
      </c>
      <c r="F29" s="9">
        <v>90</v>
      </c>
      <c r="G29" s="9"/>
      <c r="H29" s="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>
        <f t="shared" si="0"/>
        <v>95</v>
      </c>
    </row>
    <row r="30" spans="1:19">
      <c r="A30" s="39" t="s">
        <v>108</v>
      </c>
      <c r="B30" s="39" t="s">
        <v>109</v>
      </c>
      <c r="C30" s="9">
        <f>VLOOKUP(B30,Sheet2!A:N,6,FALSE)</f>
        <v>91.5</v>
      </c>
      <c r="D30" s="9">
        <f>VLOOKUP(B30,Sheet2!A:N,10,FALSE)</f>
        <v>100</v>
      </c>
      <c r="E30" s="9">
        <f>VLOOKUP(B30,Sheet2!A:N,14,FALSE)</f>
        <v>100</v>
      </c>
      <c r="F30" s="9">
        <v>60</v>
      </c>
      <c r="G30" s="9"/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>
        <f t="shared" si="0"/>
        <v>88</v>
      </c>
    </row>
    <row r="31" spans="1:19">
      <c r="A31" s="40" t="s">
        <v>110</v>
      </c>
      <c r="B31" s="39" t="s">
        <v>111</v>
      </c>
      <c r="C31" s="9">
        <f>VLOOKUP(B31,Sheet2!A:N,6,FALSE)</f>
        <v>91.5</v>
      </c>
      <c r="D31" s="9">
        <f>VLOOKUP(B31,Sheet2!A:N,10,FALSE)</f>
        <v>86.5</v>
      </c>
      <c r="E31" s="9">
        <f>VLOOKUP(B31,Sheet2!A:N,14,FALSE)</f>
        <v>81</v>
      </c>
      <c r="F31" s="9">
        <v>90</v>
      </c>
      <c r="G31" s="9"/>
      <c r="H31" s="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>
        <f t="shared" si="0"/>
        <v>87</v>
      </c>
    </row>
    <row r="32" spans="1:19">
      <c r="A32" s="39" t="s">
        <v>112</v>
      </c>
      <c r="B32" s="39" t="s">
        <v>113</v>
      </c>
      <c r="C32" s="9">
        <f>VLOOKUP(B32,Sheet2!A:N,6,FALSE)</f>
        <v>85.5</v>
      </c>
      <c r="D32" s="9">
        <f>VLOOKUP(B32,Sheet2!A:N,10,FALSE)</f>
        <v>61.5</v>
      </c>
      <c r="E32" s="9">
        <f>VLOOKUP(B32,Sheet2!A:N,14,FALSE)</f>
        <v>96</v>
      </c>
      <c r="F32" s="9">
        <v>60</v>
      </c>
      <c r="G32" s="9"/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>
        <f t="shared" si="0"/>
        <v>76</v>
      </c>
    </row>
    <row r="33" spans="1:19">
      <c r="A33" s="39" t="s">
        <v>114</v>
      </c>
      <c r="B33" s="39" t="s">
        <v>115</v>
      </c>
      <c r="C33" s="9">
        <f>VLOOKUP(B33,Sheet2!A:N,6,FALSE)</f>
        <v>91</v>
      </c>
      <c r="D33" s="9">
        <f>VLOOKUP(B33,Sheet2!A:N,10,FALSE)</f>
        <v>88.5</v>
      </c>
      <c r="E33" s="9">
        <f>VLOOKUP(B33,Sheet2!A:N,14,FALSE)</f>
        <v>73</v>
      </c>
      <c r="F33" s="9">
        <v>60</v>
      </c>
      <c r="G33" s="9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>
        <f t="shared" si="0"/>
        <v>78</v>
      </c>
    </row>
    <row r="34" spans="1:19">
      <c r="A34" s="39" t="s">
        <v>116</v>
      </c>
      <c r="B34" s="39" t="s">
        <v>117</v>
      </c>
      <c r="C34" s="9">
        <f>VLOOKUP(B34,Sheet2!A:N,6,FALSE)</f>
        <v>73</v>
      </c>
      <c r="D34" s="9">
        <f>VLOOKUP(B34,Sheet2!A:N,10,FALSE)</f>
        <v>52</v>
      </c>
      <c r="E34" s="9">
        <f>VLOOKUP(B34,Sheet2!A:N,14,FALSE)</f>
        <v>100</v>
      </c>
      <c r="F34" s="9">
        <v>50</v>
      </c>
      <c r="G34" s="9"/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1">
        <f t="shared" si="0"/>
        <v>69</v>
      </c>
    </row>
    <row r="35" spans="1:19">
      <c r="A35" s="39" t="s">
        <v>118</v>
      </c>
      <c r="B35" s="39" t="s">
        <v>119</v>
      </c>
      <c r="C35" s="9">
        <f>VLOOKUP(B35,Sheet2!A:N,6,FALSE)</f>
        <v>85</v>
      </c>
      <c r="D35" s="9">
        <f>VLOOKUP(B35,Sheet2!A:N,10,FALSE)</f>
        <v>99.5</v>
      </c>
      <c r="E35" s="9">
        <f>VLOOKUP(B35,Sheet2!A:N,14,FALSE)</f>
        <v>96</v>
      </c>
      <c r="F35" s="9">
        <v>75</v>
      </c>
      <c r="G35" s="9"/>
      <c r="H35" s="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1">
        <f t="shared" si="0"/>
        <v>89</v>
      </c>
    </row>
    <row r="36" spans="1:19">
      <c r="A36" s="39" t="s">
        <v>120</v>
      </c>
      <c r="B36" s="39" t="s">
        <v>121</v>
      </c>
      <c r="C36" s="9">
        <f>VLOOKUP(B36,Sheet2!A:N,6,FALSE)</f>
        <v>85</v>
      </c>
      <c r="D36" s="9">
        <f>VLOOKUP(B36,Sheet2!A:N,10,FALSE)</f>
        <v>70</v>
      </c>
      <c r="E36" s="9">
        <f>VLOOKUP(B36,Sheet2!A:N,14,FALSE)</f>
        <v>100</v>
      </c>
      <c r="F36" s="9">
        <v>75</v>
      </c>
      <c r="G36" s="9"/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1">
        <f t="shared" si="0"/>
        <v>83</v>
      </c>
    </row>
    <row r="37" spans="1:19">
      <c r="A37" s="39" t="s">
        <v>122</v>
      </c>
      <c r="B37" s="39" t="s">
        <v>123</v>
      </c>
      <c r="C37" s="9">
        <f>VLOOKUP(B37,Sheet2!A:N,6,FALSE)</f>
        <v>82</v>
      </c>
      <c r="D37" s="9">
        <f>VLOOKUP(B37,Sheet2!A:N,10,FALSE)</f>
        <v>73</v>
      </c>
      <c r="E37" s="9">
        <f>VLOOKUP(B37,Sheet2!A:N,14,FALSE)</f>
        <v>100</v>
      </c>
      <c r="F37" s="9">
        <v>60</v>
      </c>
      <c r="G37" s="9"/>
      <c r="H37" s="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1">
        <f t="shared" si="0"/>
        <v>79</v>
      </c>
    </row>
    <row r="38" spans="1:19">
      <c r="A38" s="39" t="s">
        <v>124</v>
      </c>
      <c r="B38" s="39" t="s">
        <v>125</v>
      </c>
      <c r="C38" s="9">
        <f>VLOOKUP(B38,Sheet2!A:N,6,FALSE)</f>
        <v>93</v>
      </c>
      <c r="D38" s="9">
        <f>VLOOKUP(B38,Sheet2!A:N,10,FALSE)</f>
        <v>86</v>
      </c>
      <c r="E38" s="9">
        <f>VLOOKUP(B38,Sheet2!A:N,14,FALSE)</f>
        <v>69</v>
      </c>
      <c r="F38" s="9">
        <v>60</v>
      </c>
      <c r="G38" s="9"/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1">
        <f t="shared" si="0"/>
        <v>77</v>
      </c>
    </row>
    <row r="39" spans="1:19">
      <c r="A39" s="39" t="s">
        <v>126</v>
      </c>
      <c r="B39" s="39" t="s">
        <v>127</v>
      </c>
      <c r="C39" s="9">
        <f>VLOOKUP(B39,Sheet2!A:N,6,FALSE)</f>
        <v>93</v>
      </c>
      <c r="D39" s="9">
        <f>VLOOKUP(B39,Sheet2!A:N,10,FALSE)</f>
        <v>90.5</v>
      </c>
      <c r="E39" s="9">
        <f>VLOOKUP(B39,Sheet2!A:N,14,FALSE)</f>
        <v>69</v>
      </c>
      <c r="F39" s="9">
        <v>60</v>
      </c>
      <c r="G39" s="9"/>
      <c r="H39" s="9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1">
        <f t="shared" si="0"/>
        <v>78</v>
      </c>
    </row>
    <row r="40" spans="1:19">
      <c r="A40" s="39" t="s">
        <v>128</v>
      </c>
      <c r="B40" s="39" t="s">
        <v>129</v>
      </c>
      <c r="C40" s="9">
        <f>VLOOKUP(B40,Sheet2!A:N,6,FALSE)</f>
        <v>93</v>
      </c>
      <c r="D40" s="9">
        <f>VLOOKUP(B40,Sheet2!A:N,10,FALSE)</f>
        <v>91</v>
      </c>
      <c r="E40" s="9">
        <f>VLOOKUP(B40,Sheet2!A:N,14,FALSE)</f>
        <v>69</v>
      </c>
      <c r="F40" s="9">
        <v>0</v>
      </c>
      <c r="G40" s="9"/>
      <c r="H40" s="9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1">
        <f t="shared" si="0"/>
        <v>63</v>
      </c>
    </row>
    <row r="41" spans="1:19">
      <c r="A41" s="39" t="s">
        <v>130</v>
      </c>
      <c r="B41" s="39" t="s">
        <v>131</v>
      </c>
      <c r="C41" s="9">
        <f>VLOOKUP(B41,Sheet2!A:N,6,FALSE)</f>
        <v>73</v>
      </c>
      <c r="D41" s="9">
        <f>VLOOKUP(B41,Sheet2!A:N,10,FALSE)</f>
        <v>66</v>
      </c>
      <c r="E41" s="9">
        <f>VLOOKUP(B41,Sheet2!A:N,14,FALSE)</f>
        <v>100</v>
      </c>
      <c r="F41" s="9">
        <v>60</v>
      </c>
      <c r="G41" s="9"/>
      <c r="H41" s="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1">
        <f t="shared" si="0"/>
        <v>75</v>
      </c>
    </row>
    <row r="42" spans="1:19">
      <c r="A42" s="39" t="s">
        <v>132</v>
      </c>
      <c r="B42" s="39" t="s">
        <v>133</v>
      </c>
      <c r="C42" s="9">
        <f>VLOOKUP(B42,Sheet2!A:N,6,FALSE)</f>
        <v>85</v>
      </c>
      <c r="D42" s="9">
        <f>VLOOKUP(B42,Sheet2!A:N,10,FALSE)</f>
        <v>97.5</v>
      </c>
      <c r="E42" s="9">
        <f>VLOOKUP(B42,Sheet2!A:N,14,FALSE)</f>
        <v>89</v>
      </c>
      <c r="F42" s="9">
        <v>0</v>
      </c>
      <c r="G42" s="9"/>
      <c r="H42" s="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1">
        <f t="shared" si="0"/>
        <v>68</v>
      </c>
    </row>
    <row r="43" spans="1:19">
      <c r="A43" s="39" t="s">
        <v>134</v>
      </c>
      <c r="B43" s="39" t="s">
        <v>135</v>
      </c>
      <c r="C43" s="9">
        <f>VLOOKUP(B43,Sheet2!A:N,6,FALSE)</f>
        <v>74.5</v>
      </c>
      <c r="D43" s="9">
        <f>VLOOKUP(B43,Sheet2!A:N,10,FALSE)</f>
        <v>98</v>
      </c>
      <c r="E43" s="9">
        <f>VLOOKUP(B43,Sheet2!A:N,14,FALSE)</f>
        <v>92</v>
      </c>
      <c r="F43" s="9">
        <v>0</v>
      </c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1">
        <f t="shared" si="0"/>
        <v>66</v>
      </c>
    </row>
    <row r="44" spans="1:19">
      <c r="A44" s="39" t="s">
        <v>136</v>
      </c>
      <c r="B44" s="39" t="s">
        <v>137</v>
      </c>
      <c r="C44" s="9">
        <f>VLOOKUP(B44,Sheet2!A:N,6,FALSE)</f>
        <v>91.5</v>
      </c>
      <c r="D44" s="9">
        <f>VLOOKUP(B44,Sheet2!A:N,10,FALSE)</f>
        <v>100</v>
      </c>
      <c r="E44" s="9">
        <f>VLOOKUP(B44,Sheet2!A:N,14,FALSE)</f>
        <v>100</v>
      </c>
      <c r="F44" s="9">
        <v>60</v>
      </c>
      <c r="G44" s="9"/>
      <c r="H44" s="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1">
        <f t="shared" si="0"/>
        <v>88</v>
      </c>
    </row>
    <row r="45" spans="1:19">
      <c r="A45" s="39" t="s">
        <v>138</v>
      </c>
      <c r="B45" s="39" t="s">
        <v>139</v>
      </c>
      <c r="C45" s="9">
        <f>VLOOKUP(B45,Sheet2!A:N,6,FALSE)</f>
        <v>73</v>
      </c>
      <c r="D45" s="9">
        <f>VLOOKUP(B45,Sheet2!A:N,10,FALSE)</f>
        <v>60.5</v>
      </c>
      <c r="E45" s="9">
        <f>VLOOKUP(B45,Sheet2!A:N,14,FALSE)</f>
        <v>100</v>
      </c>
      <c r="F45" s="9">
        <v>0</v>
      </c>
      <c r="G45" s="9"/>
      <c r="H45" s="9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1">
        <f t="shared" si="0"/>
        <v>58</v>
      </c>
    </row>
    <row r="46" spans="1:19">
      <c r="A46" s="39" t="s">
        <v>140</v>
      </c>
      <c r="B46" s="39" t="s">
        <v>141</v>
      </c>
      <c r="C46" s="9">
        <f>VLOOKUP(B46,Sheet2!A:N,6,FALSE)</f>
        <v>87.5</v>
      </c>
      <c r="D46" s="9">
        <f>VLOOKUP(B46,Sheet2!A:N,10,FALSE)</f>
        <v>55.5</v>
      </c>
      <c r="E46" s="9">
        <f>VLOOKUP(B46,Sheet2!A:N,14,FALSE)</f>
        <v>81</v>
      </c>
      <c r="F46" s="9">
        <v>80</v>
      </c>
      <c r="G46" s="9"/>
      <c r="H46" s="9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1">
        <f t="shared" si="0"/>
        <v>76</v>
      </c>
    </row>
    <row r="47" spans="1:19">
      <c r="A47" s="39" t="s">
        <v>142</v>
      </c>
      <c r="B47" s="39" t="s">
        <v>143</v>
      </c>
      <c r="C47" s="9">
        <f>VLOOKUP(B47,Sheet2!A:N,6,FALSE)</f>
        <v>63.5</v>
      </c>
      <c r="D47" s="9">
        <f>VLOOKUP(B47,Sheet2!A:N,10,FALSE)</f>
        <v>94</v>
      </c>
      <c r="E47" s="9">
        <f>VLOOKUP(B47,Sheet2!A:N,14,FALSE)</f>
        <v>96</v>
      </c>
      <c r="F47" s="9">
        <v>0</v>
      </c>
      <c r="G47" s="9"/>
      <c r="H47" s="9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1">
        <f t="shared" si="0"/>
        <v>63</v>
      </c>
    </row>
  </sheetData>
  <mergeCells count="13">
    <mergeCell ref="A4:C4"/>
    <mergeCell ref="F4:G4"/>
    <mergeCell ref="L4:S4"/>
    <mergeCell ref="C5:R5"/>
    <mergeCell ref="A1:S1"/>
    <mergeCell ref="A2:C2"/>
    <mergeCell ref="D2:E2"/>
    <mergeCell ref="L2:S2"/>
    <mergeCell ref="A3:E3"/>
    <mergeCell ref="F3:G3"/>
    <mergeCell ref="H3:K3"/>
    <mergeCell ref="L3:P3"/>
    <mergeCell ref="Q3:S3"/>
  </mergeCells>
  <phoneticPr fontId="21" type="noConversion"/>
  <conditionalFormatting sqref="C6:R47">
    <cfRule type="cellIs" dxfId="31" priority="1" operator="equal">
      <formula>0</formula>
    </cfRule>
  </conditionalFormatting>
  <conditionalFormatting sqref="S6:S47">
    <cfRule type="cellIs" dxfId="30" priority="2" operator="greaterThan">
      <formula>100</formula>
    </cfRule>
    <cfRule type="cellIs" dxfId="29" priority="3" operator="lessThanOrEqual">
      <formula>60</formula>
    </cfRule>
  </conditionalFormatting>
  <pageMargins left="0.47244094488188998" right="0.47244094488188998" top="0.74803149606299202" bottom="0.74803149606299202" header="0.31496062992126" footer="0.31496062992126"/>
  <pageSetup paperSize="9" orientation="portrait" horizontalDpi="4294967295" verticalDpi="4294967295" r:id="rId1"/>
  <headerFooter>
    <oddFooter>&amp;C第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S47"/>
  <sheetViews>
    <sheetView topLeftCell="A3" zoomScaleNormal="100" workbookViewId="0">
      <selection activeCell="D13" sqref="D13"/>
    </sheetView>
  </sheetViews>
  <sheetFormatPr defaultColWidth="9" defaultRowHeight="14"/>
  <cols>
    <col min="1" max="1" width="14.08984375" customWidth="1"/>
    <col min="2" max="2" width="7.26953125" customWidth="1"/>
    <col min="3" max="3" width="4.36328125" customWidth="1"/>
    <col min="4" max="15" width="4.08984375" customWidth="1"/>
    <col min="16" max="17" width="4.08984375" bestFit="1" customWidth="1"/>
    <col min="18" max="18" width="4.453125" bestFit="1" customWidth="1"/>
    <col min="19" max="19" width="7.26953125" customWidth="1"/>
    <col min="20" max="20" width="8" customWidth="1"/>
  </cols>
  <sheetData>
    <row r="1" spans="1:19" ht="20.149999999999999" customHeight="1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4.5" customHeight="1">
      <c r="A2" s="63" t="str">
        <f>"学年："&amp;概述!A2&amp;"-"&amp;概述!B2</f>
        <v>学年：2023-2024</v>
      </c>
      <c r="B2" s="63"/>
      <c r="C2" s="63"/>
      <c r="D2" s="63" t="str">
        <f>"学期："&amp;概述!C2</f>
        <v>学期：1</v>
      </c>
      <c r="E2" s="63"/>
      <c r="F2" s="5"/>
      <c r="G2" s="5"/>
      <c r="H2" s="5"/>
      <c r="I2" s="5"/>
      <c r="J2" s="6"/>
      <c r="K2" s="6"/>
      <c r="L2" s="63" t="s">
        <v>49</v>
      </c>
      <c r="M2" s="63"/>
      <c r="N2" s="63"/>
      <c r="O2" s="63"/>
      <c r="P2" s="63"/>
      <c r="Q2" s="63"/>
      <c r="R2" s="63"/>
      <c r="S2" s="63"/>
    </row>
    <row r="3" spans="1:19" ht="14.5" customHeight="1">
      <c r="A3" s="63" t="str">
        <f>"课程/环节："&amp;概述!A5</f>
        <v>课程/环节：Linux操作系统</v>
      </c>
      <c r="B3" s="63"/>
      <c r="C3" s="63"/>
      <c r="D3" s="63"/>
      <c r="E3" s="63"/>
      <c r="F3" s="63" t="str">
        <f>"学分："&amp;概述!E5</f>
        <v>学分：2</v>
      </c>
      <c r="G3" s="63"/>
      <c r="H3" s="63" t="str">
        <f>"总学时/周数："&amp;概述!D5</f>
        <v>总学时/周数：32</v>
      </c>
      <c r="I3" s="63"/>
      <c r="J3" s="63"/>
      <c r="K3" s="63"/>
      <c r="L3" s="63" t="str">
        <f>"课程类别："&amp;概述!C5</f>
        <v>课程类别：学科基础</v>
      </c>
      <c r="M3" s="63"/>
      <c r="N3" s="63"/>
      <c r="O3" s="63"/>
      <c r="P3" s="63"/>
      <c r="Q3" s="63" t="str">
        <f>"考核方式:"&amp;概述!G5</f>
        <v>考核方式:闭卷考试</v>
      </c>
      <c r="R3" s="63"/>
      <c r="S3" s="63"/>
    </row>
    <row r="4" spans="1:19" ht="14.5" customHeight="1">
      <c r="A4" s="60" t="str">
        <f>"行政班级："&amp;概述!D2</f>
        <v>行政班级：物联网21-1</v>
      </c>
      <c r="B4" s="60"/>
      <c r="C4" s="60"/>
      <c r="D4" s="6"/>
      <c r="E4" s="6"/>
      <c r="F4" s="60" t="str">
        <f>"人数："&amp;概述!E2</f>
        <v>人数：42</v>
      </c>
      <c r="G4" s="60"/>
      <c r="H4" s="5"/>
      <c r="I4" s="6"/>
      <c r="J4" s="6"/>
      <c r="K4" s="6"/>
      <c r="L4" s="60" t="str">
        <f>"任课/指导教师："&amp;概述!A8</f>
        <v>任课/指导教师：刘扬、方叶</v>
      </c>
      <c r="M4" s="60"/>
      <c r="N4" s="60"/>
      <c r="O4" s="60"/>
      <c r="P4" s="60"/>
      <c r="Q4" s="60"/>
      <c r="R4" s="60"/>
      <c r="S4" s="60"/>
    </row>
    <row r="5" spans="1:19" ht="20.149999999999999" customHeight="1">
      <c r="A5" s="7" t="s">
        <v>38</v>
      </c>
      <c r="B5" s="8" t="s">
        <v>47</v>
      </c>
      <c r="C5" s="61" t="s">
        <v>50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38" t="s">
        <v>51</v>
      </c>
    </row>
    <row r="6" spans="1:19">
      <c r="A6" s="43" t="s">
        <v>60</v>
      </c>
      <c r="B6" s="44" t="s">
        <v>61</v>
      </c>
      <c r="C6" s="9">
        <f>VLOOKUP(B6,Sheet1!A:O,6,FALSE)</f>
        <v>65</v>
      </c>
      <c r="D6" s="9">
        <f>VLOOKUP(B6,Sheet1!A:O,9,FALSE)</f>
        <v>80</v>
      </c>
      <c r="E6" s="9">
        <f>VLOOKUP(B6,Sheet1!A:O,12,FALSE)</f>
        <v>70</v>
      </c>
      <c r="F6" s="9">
        <f>VLOOKUP(B6,Sheet1!A:O,15,FALSE)</f>
        <v>80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>
        <f>ROUND(AVERAGE(C6:H6),0)</f>
        <v>74</v>
      </c>
    </row>
    <row r="7" spans="1:19">
      <c r="A7" s="43" t="s">
        <v>62</v>
      </c>
      <c r="B7" s="44" t="s">
        <v>63</v>
      </c>
      <c r="C7" s="9">
        <f>VLOOKUP(B7,Sheet1!A:O,6,FALSE)</f>
        <v>65</v>
      </c>
      <c r="D7" s="9">
        <f>VLOOKUP(B7,Sheet1!A:O,9,FALSE)</f>
        <v>65</v>
      </c>
      <c r="E7" s="9">
        <f>VLOOKUP(B7,Sheet1!A:O,12,FALSE)</f>
        <v>75</v>
      </c>
      <c r="F7" s="9">
        <f>VLOOKUP(B7,Sheet1!A:O,15,FALSE)</f>
        <v>70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>
        <f t="shared" ref="S7:S47" si="0">ROUND(AVERAGE(C7:H7),0)</f>
        <v>69</v>
      </c>
    </row>
    <row r="8" spans="1:19">
      <c r="A8" s="43" t="s">
        <v>64</v>
      </c>
      <c r="B8" s="44" t="s">
        <v>65</v>
      </c>
      <c r="C8" s="9">
        <v>0</v>
      </c>
      <c r="D8" s="9">
        <f>VLOOKUP(B8,Sheet1!A:O,9,FALSE)</f>
        <v>65</v>
      </c>
      <c r="E8" s="9">
        <f>VLOOKUP(B8,Sheet1!A:O,12,FALSE)</f>
        <v>70</v>
      </c>
      <c r="F8" s="9">
        <f>VLOOKUP(B8,Sheet1!A:O,15,FALSE)</f>
        <v>60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>
        <f t="shared" si="0"/>
        <v>49</v>
      </c>
    </row>
    <row r="9" spans="1:19">
      <c r="A9" s="43" t="s">
        <v>66</v>
      </c>
      <c r="B9" s="44" t="s">
        <v>67</v>
      </c>
      <c r="C9" s="9">
        <f>VLOOKUP(B9,Sheet1!A:O,6,FALSE)</f>
        <v>40</v>
      </c>
      <c r="D9" s="9">
        <f>VLOOKUP(B9,Sheet1!A:O,9,FALSE)</f>
        <v>65</v>
      </c>
      <c r="E9" s="9">
        <f>VLOOKUP(B9,Sheet1!A:O,12,FALSE)</f>
        <v>65</v>
      </c>
      <c r="F9" s="9">
        <f>VLOOKUP(B9,Sheet1!A:O,15,FALSE)</f>
        <v>65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>
        <f t="shared" si="0"/>
        <v>59</v>
      </c>
    </row>
    <row r="10" spans="1:19">
      <c r="A10" s="43" t="s">
        <v>68</v>
      </c>
      <c r="B10" s="44" t="s">
        <v>69</v>
      </c>
      <c r="C10" s="9">
        <f>VLOOKUP(B10,Sheet1!A:O,6,FALSE)</f>
        <v>65</v>
      </c>
      <c r="D10" s="9">
        <f>VLOOKUP(B10,Sheet1!A:O,9,FALSE)</f>
        <v>80</v>
      </c>
      <c r="E10" s="9">
        <f>VLOOKUP(B10,Sheet1!A:O,12,FALSE)</f>
        <v>70</v>
      </c>
      <c r="F10" s="9">
        <f>VLOOKUP(B10,Sheet1!A:O,15,FALSE)</f>
        <v>70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>
        <f t="shared" si="0"/>
        <v>71</v>
      </c>
    </row>
    <row r="11" spans="1:19">
      <c r="A11" s="43" t="s">
        <v>70</v>
      </c>
      <c r="B11" s="44" t="s">
        <v>71</v>
      </c>
      <c r="C11" s="9">
        <f>VLOOKUP(B11,Sheet1!A:O,6,FALSE)</f>
        <v>80</v>
      </c>
      <c r="D11" s="9">
        <f>VLOOKUP(B11,Sheet1!A:O,9,FALSE)</f>
        <v>65</v>
      </c>
      <c r="E11" s="9">
        <f>VLOOKUP(B11,Sheet1!A:O,12,FALSE)</f>
        <v>70</v>
      </c>
      <c r="F11" s="9">
        <f>VLOOKUP(B11,Sheet1!A:O,15,FALSE)</f>
        <v>70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>
        <f t="shared" si="0"/>
        <v>71</v>
      </c>
    </row>
    <row r="12" spans="1:19">
      <c r="A12" s="43" t="s">
        <v>72</v>
      </c>
      <c r="B12" s="44" t="s">
        <v>73</v>
      </c>
      <c r="C12" s="9">
        <f>VLOOKUP(B12,Sheet1!A:O,6,FALSE)</f>
        <v>65</v>
      </c>
      <c r="D12" s="9">
        <f>VLOOKUP(B12,Sheet1!A:O,9,FALSE)</f>
        <v>80</v>
      </c>
      <c r="E12" s="9">
        <f>VLOOKUP(B12,Sheet1!A:O,12,FALSE)</f>
        <v>65</v>
      </c>
      <c r="F12" s="9">
        <f>VLOOKUP(B12,Sheet1!A:O,15,FALSE)</f>
        <v>70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>
        <f t="shared" si="0"/>
        <v>70</v>
      </c>
    </row>
    <row r="13" spans="1:19">
      <c r="A13" s="43" t="s">
        <v>74</v>
      </c>
      <c r="B13" s="44" t="s">
        <v>75</v>
      </c>
      <c r="C13" s="9">
        <f>VLOOKUP(B13,Sheet1!A:O,6,FALSE)</f>
        <v>65</v>
      </c>
      <c r="D13" s="9">
        <v>0</v>
      </c>
      <c r="E13" s="9">
        <f>VLOOKUP(B13,Sheet1!A:O,12,FALSE)</f>
        <v>65</v>
      </c>
      <c r="F13" s="9">
        <f>VLOOKUP(B13,Sheet1!A:O,15,FALSE)</f>
        <v>65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>
        <f t="shared" si="0"/>
        <v>49</v>
      </c>
    </row>
    <row r="14" spans="1:19">
      <c r="A14" s="43" t="s">
        <v>76</v>
      </c>
      <c r="B14" s="44" t="s">
        <v>77</v>
      </c>
      <c r="C14" s="9">
        <f>VLOOKUP(B14,Sheet1!A:O,6,FALSE)</f>
        <v>65</v>
      </c>
      <c r="D14" s="9">
        <f>VLOOKUP(B14,Sheet1!A:O,9,FALSE)</f>
        <v>65</v>
      </c>
      <c r="E14" s="9">
        <f>VLOOKUP(B14,Sheet1!A:O,12,FALSE)</f>
        <v>65</v>
      </c>
      <c r="F14" s="9">
        <f>VLOOKUP(B14,Sheet1!A:O,15,FALSE)</f>
        <v>65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>
        <f t="shared" si="0"/>
        <v>65</v>
      </c>
    </row>
    <row r="15" spans="1:19">
      <c r="A15" s="43" t="s">
        <v>78</v>
      </c>
      <c r="B15" s="44" t="s">
        <v>79</v>
      </c>
      <c r="C15" s="9">
        <f>VLOOKUP(B15,Sheet1!A:O,6,FALSE)</f>
        <v>80</v>
      </c>
      <c r="D15" s="9">
        <f>VLOOKUP(B15,Sheet1!A:O,9,FALSE)</f>
        <v>65</v>
      </c>
      <c r="E15" s="9">
        <f>VLOOKUP(B15,Sheet1!A:O,12,FALSE)</f>
        <v>65</v>
      </c>
      <c r="F15" s="9">
        <f>VLOOKUP(B15,Sheet1!A:O,15,FALSE)</f>
        <v>65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>
        <f t="shared" si="0"/>
        <v>69</v>
      </c>
    </row>
    <row r="16" spans="1:19">
      <c r="A16" s="43" t="s">
        <v>80</v>
      </c>
      <c r="B16" s="44" t="s">
        <v>81</v>
      </c>
      <c r="C16" s="9">
        <f>VLOOKUP(B16,Sheet1!A:O,6,FALSE)</f>
        <v>65</v>
      </c>
      <c r="D16" s="9">
        <f>VLOOKUP(B16,Sheet1!A:O,9,FALSE)</f>
        <v>80</v>
      </c>
      <c r="E16" s="9">
        <f>VLOOKUP(B16,Sheet1!A:O,12,FALSE)</f>
        <v>70</v>
      </c>
      <c r="F16" s="9">
        <f>VLOOKUP(B16,Sheet1!A:O,15,FALSE)</f>
        <v>65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>
        <f t="shared" si="0"/>
        <v>70</v>
      </c>
    </row>
    <row r="17" spans="1:19">
      <c r="A17" s="43" t="s">
        <v>82</v>
      </c>
      <c r="B17" s="44" t="s">
        <v>83</v>
      </c>
      <c r="C17" s="9">
        <f>VLOOKUP(B17,Sheet1!A:O,6,FALSE)</f>
        <v>50</v>
      </c>
      <c r="D17" s="9">
        <f>VLOOKUP(B17,Sheet1!A:O,9,FALSE)</f>
        <v>80</v>
      </c>
      <c r="E17" s="9">
        <f>VLOOKUP(B17,Sheet1!A:O,12,FALSE)</f>
        <v>70</v>
      </c>
      <c r="F17" s="9">
        <f>VLOOKUP(B17,Sheet1!A:O,15,FALSE)</f>
        <v>75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>
        <f t="shared" si="0"/>
        <v>69</v>
      </c>
    </row>
    <row r="18" spans="1:19">
      <c r="A18" s="43" t="s">
        <v>84</v>
      </c>
      <c r="B18" s="44" t="s">
        <v>85</v>
      </c>
      <c r="C18" s="9">
        <f>VLOOKUP(B18,Sheet1!A:O,6,FALSE)</f>
        <v>65</v>
      </c>
      <c r="D18" s="9">
        <f>VLOOKUP(B18,Sheet1!A:O,9,FALSE)</f>
        <v>80</v>
      </c>
      <c r="E18" s="9">
        <f>VLOOKUP(B18,Sheet1!A:O,12,FALSE)</f>
        <v>70</v>
      </c>
      <c r="F18" s="9">
        <f>VLOOKUP(B18,Sheet1!A:O,15,FALSE)</f>
        <v>65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>
        <f t="shared" si="0"/>
        <v>70</v>
      </c>
    </row>
    <row r="19" spans="1:19">
      <c r="A19" s="43" t="s">
        <v>86</v>
      </c>
      <c r="B19" s="44" t="s">
        <v>87</v>
      </c>
      <c r="C19" s="9">
        <f>VLOOKUP(B19,Sheet1!A:O,6,FALSE)</f>
        <v>65</v>
      </c>
      <c r="D19" s="9">
        <f>VLOOKUP(B19,Sheet1!A:O,9,FALSE)</f>
        <v>80</v>
      </c>
      <c r="E19" s="9">
        <f>VLOOKUP(B19,Sheet1!A:O,12,FALSE)</f>
        <v>75</v>
      </c>
      <c r="F19" s="9">
        <f>VLOOKUP(B19,Sheet1!A:O,15,FALSE)</f>
        <v>80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>
        <f t="shared" si="0"/>
        <v>75</v>
      </c>
    </row>
    <row r="20" spans="1:19">
      <c r="A20" s="43" t="s">
        <v>88</v>
      </c>
      <c r="B20" s="44" t="s">
        <v>89</v>
      </c>
      <c r="C20" s="9">
        <f>VLOOKUP(B20,Sheet1!A:O,6,FALSE)</f>
        <v>65</v>
      </c>
      <c r="D20" s="9">
        <f>VLOOKUP(B20,Sheet1!A:O,9,FALSE)</f>
        <v>80</v>
      </c>
      <c r="E20" s="9">
        <f>VLOOKUP(B20,Sheet1!A:O,12,FALSE)</f>
        <v>65</v>
      </c>
      <c r="F20" s="9">
        <f>VLOOKUP(B20,Sheet1!A:O,15,FALSE)</f>
        <v>65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">
        <f t="shared" si="0"/>
        <v>69</v>
      </c>
    </row>
    <row r="21" spans="1:19">
      <c r="A21" s="43" t="s">
        <v>90</v>
      </c>
      <c r="B21" s="44" t="s">
        <v>91</v>
      </c>
      <c r="C21" s="9">
        <f>VLOOKUP(B21,Sheet1!A:O,6,FALSE)</f>
        <v>80</v>
      </c>
      <c r="D21" s="9">
        <f>VLOOKUP(B21,Sheet1!A:O,9,FALSE)</f>
        <v>65</v>
      </c>
      <c r="E21" s="9">
        <f>VLOOKUP(B21,Sheet1!A:O,12,FALSE)</f>
        <v>65</v>
      </c>
      <c r="F21" s="9">
        <f>VLOOKUP(B21,Sheet1!A:O,15,FALSE)</f>
        <v>80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">
        <f t="shared" si="0"/>
        <v>73</v>
      </c>
    </row>
    <row r="22" spans="1:19">
      <c r="A22" s="43" t="s">
        <v>92</v>
      </c>
      <c r="B22" s="44" t="s">
        <v>93</v>
      </c>
      <c r="C22" s="9">
        <f>VLOOKUP(B22,Sheet1!A:O,6,FALSE)</f>
        <v>50</v>
      </c>
      <c r="D22" s="9">
        <f>VLOOKUP(B22,Sheet1!A:O,9,FALSE)</f>
        <v>80</v>
      </c>
      <c r="E22" s="9">
        <f>VLOOKUP(B22,Sheet1!A:O,12,FALSE)</f>
        <v>70</v>
      </c>
      <c r="F22" s="9">
        <f>VLOOKUP(B22,Sheet1!A:O,15,FALSE)</f>
        <v>65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>
        <f t="shared" si="0"/>
        <v>66</v>
      </c>
    </row>
    <row r="23" spans="1:19">
      <c r="A23" s="43" t="s">
        <v>94</v>
      </c>
      <c r="B23" s="44" t="s">
        <v>95</v>
      </c>
      <c r="C23" s="9">
        <f>VLOOKUP(B23,Sheet1!A:O,6,FALSE)</f>
        <v>80</v>
      </c>
      <c r="D23" s="9">
        <f>VLOOKUP(B23,Sheet1!A:O,9,FALSE)</f>
        <v>80</v>
      </c>
      <c r="E23" s="9">
        <f>VLOOKUP(B23,Sheet1!A:O,12,FALSE)</f>
        <v>70</v>
      </c>
      <c r="F23" s="9">
        <f>VLOOKUP(B23,Sheet1!A:O,15,FALSE)</f>
        <v>75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>
        <f t="shared" si="0"/>
        <v>76</v>
      </c>
    </row>
    <row r="24" spans="1:19">
      <c r="A24" s="43" t="s">
        <v>96</v>
      </c>
      <c r="B24" s="44" t="s">
        <v>97</v>
      </c>
      <c r="C24" s="9">
        <f>VLOOKUP(B24,Sheet1!A:O,6,FALSE)</f>
        <v>65</v>
      </c>
      <c r="D24" s="9">
        <f>VLOOKUP(B24,Sheet1!A:O,9,FALSE)</f>
        <v>65</v>
      </c>
      <c r="E24" s="9">
        <f>VLOOKUP(B24,Sheet1!A:O,12,FALSE)</f>
        <v>70</v>
      </c>
      <c r="F24" s="9">
        <f>VLOOKUP(B24,Sheet1!A:O,15,FALSE)</f>
        <v>65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>
        <f t="shared" si="0"/>
        <v>66</v>
      </c>
    </row>
    <row r="25" spans="1:19">
      <c r="A25" s="43" t="s">
        <v>98</v>
      </c>
      <c r="B25" s="44" t="s">
        <v>99</v>
      </c>
      <c r="C25" s="9">
        <f>VLOOKUP(B25,Sheet1!A:O,6,FALSE)</f>
        <v>65</v>
      </c>
      <c r="D25" s="9">
        <f>VLOOKUP(B25,Sheet1!A:O,9,FALSE)</f>
        <v>80</v>
      </c>
      <c r="E25" s="9">
        <f>VLOOKUP(B25,Sheet1!A:O,12,FALSE)</f>
        <v>65</v>
      </c>
      <c r="F25" s="9">
        <f>VLOOKUP(B25,Sheet1!A:O,15,FALSE)</f>
        <v>70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>
        <f t="shared" si="0"/>
        <v>70</v>
      </c>
    </row>
    <row r="26" spans="1:19">
      <c r="A26" s="43" t="s">
        <v>100</v>
      </c>
      <c r="B26" s="44" t="s">
        <v>101</v>
      </c>
      <c r="C26" s="9">
        <f>VLOOKUP(B26,Sheet1!A:O,6,FALSE)</f>
        <v>40</v>
      </c>
      <c r="D26" s="9">
        <f>VLOOKUP(B26,Sheet1!A:O,9,FALSE)</f>
        <v>65</v>
      </c>
      <c r="E26" s="9">
        <f>VLOOKUP(B26,Sheet1!A:O,12,FALSE)</f>
        <v>75</v>
      </c>
      <c r="F26" s="9">
        <f>VLOOKUP(B26,Sheet1!A:O,15,FALSE)</f>
        <v>75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>
        <f t="shared" si="0"/>
        <v>64</v>
      </c>
    </row>
    <row r="27" spans="1:19">
      <c r="A27" s="43" t="s">
        <v>102</v>
      </c>
      <c r="B27" s="44" t="s">
        <v>103</v>
      </c>
      <c r="C27" s="9">
        <f>VLOOKUP(B27,Sheet1!A:O,6,FALSE)</f>
        <v>65</v>
      </c>
      <c r="D27" s="9">
        <f>VLOOKUP(B27,Sheet1!A:O,9,FALSE)</f>
        <v>80</v>
      </c>
      <c r="E27" s="9">
        <f>VLOOKUP(B27,Sheet1!A:O,12,FALSE)</f>
        <v>65</v>
      </c>
      <c r="F27" s="9">
        <f>VLOOKUP(B27,Sheet1!A:O,15,FALSE)</f>
        <v>50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>
        <f t="shared" si="0"/>
        <v>65</v>
      </c>
    </row>
    <row r="28" spans="1:19">
      <c r="A28" s="43" t="s">
        <v>104</v>
      </c>
      <c r="B28" s="44" t="s">
        <v>105</v>
      </c>
      <c r="C28" s="9">
        <f>VLOOKUP(B28,Sheet1!A:O,6,FALSE)</f>
        <v>65</v>
      </c>
      <c r="D28" s="9">
        <f>VLOOKUP(B28,Sheet1!A:O,9,FALSE)</f>
        <v>80</v>
      </c>
      <c r="E28" s="9">
        <f>VLOOKUP(B28,Sheet1!A:O,12,FALSE)</f>
        <v>70</v>
      </c>
      <c r="F28" s="9">
        <f>VLOOKUP(B28,Sheet1!A:O,15,FALSE)</f>
        <v>75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>
        <f t="shared" si="0"/>
        <v>73</v>
      </c>
    </row>
    <row r="29" spans="1:19">
      <c r="A29" s="43" t="s">
        <v>106</v>
      </c>
      <c r="B29" s="44" t="s">
        <v>107</v>
      </c>
      <c r="C29" s="9">
        <f>VLOOKUP(B29,Sheet1!A:O,6,FALSE)</f>
        <v>40</v>
      </c>
      <c r="D29" s="9">
        <f>VLOOKUP(B29,Sheet1!A:O,9,FALSE)</f>
        <v>80</v>
      </c>
      <c r="E29" s="9">
        <f>VLOOKUP(B29,Sheet1!A:O,12,FALSE)</f>
        <v>70</v>
      </c>
      <c r="F29" s="9">
        <f>VLOOKUP(B29,Sheet1!A:O,15,FALSE)</f>
        <v>75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>
        <f t="shared" si="0"/>
        <v>66</v>
      </c>
    </row>
    <row r="30" spans="1:19">
      <c r="A30" s="43" t="s">
        <v>108</v>
      </c>
      <c r="B30" s="44" t="s">
        <v>109</v>
      </c>
      <c r="C30" s="9">
        <f>VLOOKUP(B30,Sheet1!A:O,6,FALSE)</f>
        <v>65</v>
      </c>
      <c r="D30" s="9">
        <f>VLOOKUP(B30,Sheet1!A:O,9,FALSE)</f>
        <v>65</v>
      </c>
      <c r="E30" s="9">
        <f>VLOOKUP(B30,Sheet1!A:O,12,FALSE)</f>
        <v>60</v>
      </c>
      <c r="F30" s="9">
        <f>VLOOKUP(B30,Sheet1!A:O,15,FALSE)</f>
        <v>65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>
        <f t="shared" si="0"/>
        <v>64</v>
      </c>
    </row>
    <row r="31" spans="1:19">
      <c r="A31" s="43" t="s">
        <v>110</v>
      </c>
      <c r="B31" s="44" t="s">
        <v>111</v>
      </c>
      <c r="C31" s="9">
        <f>VLOOKUP(B31,Sheet1!A:O,6,FALSE)</f>
        <v>65</v>
      </c>
      <c r="D31" s="9">
        <f>VLOOKUP(B31,Sheet1!A:O,9,FALSE)</f>
        <v>65</v>
      </c>
      <c r="E31" s="9">
        <f>VLOOKUP(B31,Sheet1!A:O,12,FALSE)</f>
        <v>60</v>
      </c>
      <c r="F31" s="9">
        <f>VLOOKUP(B31,Sheet1!A:O,15,FALSE)</f>
        <v>65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>
        <f t="shared" si="0"/>
        <v>64</v>
      </c>
    </row>
    <row r="32" spans="1:19">
      <c r="A32" s="43" t="s">
        <v>112</v>
      </c>
      <c r="B32" s="44" t="s">
        <v>113</v>
      </c>
      <c r="C32" s="9">
        <f>VLOOKUP(B32,Sheet1!A:O,6,FALSE)</f>
        <v>65</v>
      </c>
      <c r="D32" s="9">
        <f>VLOOKUP(B32,Sheet1!A:O,9,FALSE)</f>
        <v>80</v>
      </c>
      <c r="E32" s="9">
        <f>VLOOKUP(B32,Sheet1!A:O,12,FALSE)</f>
        <v>65</v>
      </c>
      <c r="F32" s="9">
        <f>VLOOKUP(B32,Sheet1!A:O,15,FALSE)</f>
        <v>60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>
        <f t="shared" si="0"/>
        <v>68</v>
      </c>
    </row>
    <row r="33" spans="1:19">
      <c r="A33" s="43" t="s">
        <v>114</v>
      </c>
      <c r="B33" s="44" t="s">
        <v>115</v>
      </c>
      <c r="C33" s="9">
        <f>VLOOKUP(B33,Sheet1!A:O,6,FALSE)</f>
        <v>65</v>
      </c>
      <c r="D33" s="9">
        <f>VLOOKUP(B33,Sheet1!A:O,9,FALSE)</f>
        <v>80</v>
      </c>
      <c r="E33" s="9">
        <f>VLOOKUP(B33,Sheet1!A:O,12,FALSE)</f>
        <v>65</v>
      </c>
      <c r="F33" s="9">
        <f>VLOOKUP(B33,Sheet1!A:O,15,FALSE)</f>
        <v>70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>
        <f t="shared" si="0"/>
        <v>70</v>
      </c>
    </row>
    <row r="34" spans="1:19">
      <c r="A34" s="43" t="s">
        <v>116</v>
      </c>
      <c r="B34" s="44" t="s">
        <v>117</v>
      </c>
      <c r="C34" s="9">
        <f>VLOOKUP(B34,Sheet1!A:O,6,FALSE)</f>
        <v>50</v>
      </c>
      <c r="D34" s="9">
        <f>VLOOKUP(B34,Sheet1!A:O,9,FALSE)</f>
        <v>65</v>
      </c>
      <c r="E34" s="9">
        <f>VLOOKUP(B34,Sheet1!A:O,12,FALSE)</f>
        <v>70</v>
      </c>
      <c r="F34" s="9">
        <f>VLOOKUP(B34,Sheet1!A:O,15,FALSE)</f>
        <v>65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>
        <f t="shared" si="0"/>
        <v>63</v>
      </c>
    </row>
    <row r="35" spans="1:19">
      <c r="A35" s="43" t="s">
        <v>118</v>
      </c>
      <c r="B35" s="44" t="s">
        <v>119</v>
      </c>
      <c r="C35" s="9">
        <f>VLOOKUP(B35,Sheet1!A:O,6,FALSE)</f>
        <v>65</v>
      </c>
      <c r="D35" s="9">
        <f>VLOOKUP(B35,Sheet1!A:O,9,FALSE)</f>
        <v>80</v>
      </c>
      <c r="E35" s="9">
        <f>VLOOKUP(B35,Sheet1!A:O,12,FALSE)</f>
        <v>65</v>
      </c>
      <c r="F35" s="9">
        <f>VLOOKUP(B35,Sheet1!A:O,15,FALSE)</f>
        <v>80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>
        <f t="shared" si="0"/>
        <v>73</v>
      </c>
    </row>
    <row r="36" spans="1:19">
      <c r="A36" s="43" t="s">
        <v>120</v>
      </c>
      <c r="B36" s="44" t="s">
        <v>121</v>
      </c>
      <c r="C36" s="9">
        <f>VLOOKUP(B36,Sheet1!A:O,6,FALSE)</f>
        <v>80</v>
      </c>
      <c r="D36" s="9">
        <f>VLOOKUP(B36,Sheet1!A:O,9,FALSE)</f>
        <v>65</v>
      </c>
      <c r="E36" s="9">
        <f>VLOOKUP(B36,Sheet1!A:O,12,FALSE)</f>
        <v>65</v>
      </c>
      <c r="F36" s="9">
        <f>VLOOKUP(B36,Sheet1!A:O,15,FALSE)</f>
        <v>70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>
        <f t="shared" si="0"/>
        <v>70</v>
      </c>
    </row>
    <row r="37" spans="1:19">
      <c r="A37" s="43" t="s">
        <v>122</v>
      </c>
      <c r="B37" s="44" t="s">
        <v>123</v>
      </c>
      <c r="C37" s="9">
        <f>VLOOKUP(B37,Sheet1!A:O,6,FALSE)</f>
        <v>40</v>
      </c>
      <c r="D37" s="9">
        <f>VLOOKUP(B37,Sheet1!A:O,9,FALSE)</f>
        <v>80</v>
      </c>
      <c r="E37" s="9">
        <f>VLOOKUP(B37,Sheet1!A:O,12,FALSE)</f>
        <v>80</v>
      </c>
      <c r="F37" s="9">
        <f>VLOOKUP(B37,Sheet1!A:O,15,FALSE)</f>
        <v>70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>
        <f t="shared" si="0"/>
        <v>68</v>
      </c>
    </row>
    <row r="38" spans="1:19">
      <c r="A38" s="43" t="s">
        <v>124</v>
      </c>
      <c r="B38" s="44" t="s">
        <v>125</v>
      </c>
      <c r="C38" s="9">
        <f>VLOOKUP(B38,Sheet1!A:O,6,FALSE)</f>
        <v>65</v>
      </c>
      <c r="D38" s="9">
        <f>VLOOKUP(B38,Sheet1!A:O,9,FALSE)</f>
        <v>50</v>
      </c>
      <c r="E38" s="9">
        <f>VLOOKUP(B38,Sheet1!A:O,12,FALSE)</f>
        <v>75</v>
      </c>
      <c r="F38" s="9">
        <f>VLOOKUP(B38,Sheet1!A:O,15,FALSE)</f>
        <v>75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>
        <f t="shared" si="0"/>
        <v>66</v>
      </c>
    </row>
    <row r="39" spans="1:19">
      <c r="A39" s="43" t="s">
        <v>126</v>
      </c>
      <c r="B39" s="44" t="s">
        <v>127</v>
      </c>
      <c r="C39" s="9">
        <f>VLOOKUP(B39,Sheet1!A:O,6,FALSE)</f>
        <v>65</v>
      </c>
      <c r="D39" s="9">
        <f>VLOOKUP(B39,Sheet1!A:O,9,FALSE)</f>
        <v>65</v>
      </c>
      <c r="E39" s="9">
        <f>VLOOKUP(B39,Sheet1!A:O,12,FALSE)</f>
        <v>70</v>
      </c>
      <c r="F39" s="9">
        <f>VLOOKUP(B39,Sheet1!A:O,15,FALSE)</f>
        <v>65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>
        <f t="shared" si="0"/>
        <v>66</v>
      </c>
    </row>
    <row r="40" spans="1:19">
      <c r="A40" s="43" t="s">
        <v>128</v>
      </c>
      <c r="B40" s="44" t="s">
        <v>129</v>
      </c>
      <c r="C40" s="9">
        <f>VLOOKUP(B40,Sheet1!A:O,6,FALSE)</f>
        <v>65</v>
      </c>
      <c r="D40" s="9">
        <f>VLOOKUP(B40,Sheet1!A:O,9,FALSE)</f>
        <v>80</v>
      </c>
      <c r="E40" s="9">
        <f>VLOOKUP(B40,Sheet1!A:O,12,FALSE)</f>
        <v>60</v>
      </c>
      <c r="F40" s="9">
        <f>VLOOKUP(B40,Sheet1!A:O,15,FALSE)</f>
        <v>60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>
        <f t="shared" si="0"/>
        <v>66</v>
      </c>
    </row>
    <row r="41" spans="1:19">
      <c r="A41" s="43" t="s">
        <v>130</v>
      </c>
      <c r="B41" s="44" t="s">
        <v>131</v>
      </c>
      <c r="C41" s="9">
        <f>VLOOKUP(B41,Sheet1!A:O,6,FALSE)</f>
        <v>80</v>
      </c>
      <c r="D41" s="9">
        <f>VLOOKUP(B41,Sheet1!A:O,9,FALSE)</f>
        <v>40</v>
      </c>
      <c r="E41" s="9">
        <f>VLOOKUP(B41,Sheet1!A:O,12,FALSE)</f>
        <v>75</v>
      </c>
      <c r="F41" s="9"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>
        <f t="shared" si="0"/>
        <v>49</v>
      </c>
    </row>
    <row r="42" spans="1:19">
      <c r="A42" s="43" t="s">
        <v>132</v>
      </c>
      <c r="B42" s="44" t="s">
        <v>133</v>
      </c>
      <c r="C42" s="9">
        <f>VLOOKUP(B42,Sheet1!A:O,6,FALSE)</f>
        <v>65</v>
      </c>
      <c r="D42" s="9">
        <f>VLOOKUP(B42,Sheet1!A:O,9,FALSE)</f>
        <v>65</v>
      </c>
      <c r="E42" s="9">
        <f>VLOOKUP(B42,Sheet1!A:O,12,FALSE)</f>
        <v>75</v>
      </c>
      <c r="F42" s="9">
        <f>VLOOKUP(B42,Sheet1!A:O,15,FALSE)</f>
        <v>70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>
        <f t="shared" si="0"/>
        <v>69</v>
      </c>
    </row>
    <row r="43" spans="1:19">
      <c r="A43" s="43" t="s">
        <v>134</v>
      </c>
      <c r="B43" s="44" t="s">
        <v>135</v>
      </c>
      <c r="C43" s="9">
        <v>0</v>
      </c>
      <c r="D43" s="9">
        <f>VLOOKUP(B43,Sheet1!A:O,9,FALSE)</f>
        <v>80</v>
      </c>
      <c r="E43" s="9">
        <f>VLOOKUP(B43,Sheet1!A:O,12,FALSE)</f>
        <v>60</v>
      </c>
      <c r="F43" s="9">
        <f>VLOOKUP(B43,Sheet1!A:O,15,FALSE)</f>
        <v>40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>
        <f t="shared" si="0"/>
        <v>45</v>
      </c>
    </row>
    <row r="44" spans="1:19">
      <c r="A44" s="43" t="s">
        <v>136</v>
      </c>
      <c r="B44" s="44" t="s">
        <v>137</v>
      </c>
      <c r="C44" s="9">
        <f>VLOOKUP(B44,Sheet1!A:O,6,FALSE)</f>
        <v>65</v>
      </c>
      <c r="D44" s="9">
        <f>VLOOKUP(B44,Sheet1!A:O,9,FALSE)</f>
        <v>80</v>
      </c>
      <c r="E44" s="9">
        <f>VLOOKUP(B44,Sheet1!A:O,12,FALSE)</f>
        <v>70</v>
      </c>
      <c r="F44" s="9">
        <f>VLOOKUP(B44,Sheet1!A:O,15,FALSE)</f>
        <v>70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1">
        <f t="shared" si="0"/>
        <v>71</v>
      </c>
    </row>
    <row r="45" spans="1:19">
      <c r="A45" s="43" t="s">
        <v>138</v>
      </c>
      <c r="B45" s="44" t="s">
        <v>139</v>
      </c>
      <c r="C45" s="9">
        <f>VLOOKUP(B45,Sheet1!A:O,6,FALSE)</f>
        <v>80</v>
      </c>
      <c r="D45" s="9">
        <f>VLOOKUP(B45,Sheet1!A:O,9,FALSE)</f>
        <v>65</v>
      </c>
      <c r="E45" s="9">
        <f>VLOOKUP(B45,Sheet1!A:O,12,FALSE)</f>
        <v>65</v>
      </c>
      <c r="F45" s="9">
        <f>VLOOKUP(B45,Sheet1!A:O,15,FALSE)</f>
        <v>60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1">
        <f t="shared" si="0"/>
        <v>68</v>
      </c>
    </row>
    <row r="46" spans="1:19">
      <c r="A46" s="43" t="s">
        <v>140</v>
      </c>
      <c r="B46" s="44" t="s">
        <v>141</v>
      </c>
      <c r="C46" s="9">
        <f>VLOOKUP(B46,Sheet1!A:O,6,FALSE)</f>
        <v>65</v>
      </c>
      <c r="D46" s="9">
        <f>VLOOKUP(B46,Sheet1!A:O,9,FALSE)</f>
        <v>65</v>
      </c>
      <c r="E46" s="9">
        <f>VLOOKUP(B46,Sheet1!A:O,12,FALSE)</f>
        <v>65</v>
      </c>
      <c r="F46" s="9">
        <f>VLOOKUP(B46,Sheet1!A:O,15,FALSE)</f>
        <v>65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1">
        <f t="shared" si="0"/>
        <v>65</v>
      </c>
    </row>
    <row r="47" spans="1:19">
      <c r="A47" s="43" t="s">
        <v>142</v>
      </c>
      <c r="B47" s="44" t="s">
        <v>144</v>
      </c>
      <c r="C47" s="9">
        <f>VLOOKUP(B47,Sheet1!A:O,6,FALSE)</f>
        <v>40</v>
      </c>
      <c r="D47" s="9">
        <f>VLOOKUP(B47,Sheet1!A:O,9,FALSE)</f>
        <v>50</v>
      </c>
      <c r="E47" s="9">
        <f>VLOOKUP(B47,Sheet1!A:O,12,FALSE)</f>
        <v>65</v>
      </c>
      <c r="F47" s="9">
        <f>VLOOKUP(B47,Sheet1!A:O,15,FALSE)</f>
        <v>50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1">
        <f t="shared" si="0"/>
        <v>51</v>
      </c>
    </row>
  </sheetData>
  <mergeCells count="13">
    <mergeCell ref="A4:C4"/>
    <mergeCell ref="F4:G4"/>
    <mergeCell ref="L4:S4"/>
    <mergeCell ref="C5:R5"/>
    <mergeCell ref="A1:S1"/>
    <mergeCell ref="A2:C2"/>
    <mergeCell ref="D2:E2"/>
    <mergeCell ref="L2:S2"/>
    <mergeCell ref="A3:E3"/>
    <mergeCell ref="F3:G3"/>
    <mergeCell ref="H3:K3"/>
    <mergeCell ref="L3:P3"/>
    <mergeCell ref="Q3:S3"/>
  </mergeCells>
  <phoneticPr fontId="21" type="noConversion"/>
  <conditionalFormatting sqref="C6:R47">
    <cfRule type="cellIs" dxfId="28" priority="1" operator="equal">
      <formula>0</formula>
    </cfRule>
  </conditionalFormatting>
  <conditionalFormatting sqref="S6:S47">
    <cfRule type="cellIs" dxfId="27" priority="2" operator="greaterThan">
      <formula>100</formula>
    </cfRule>
    <cfRule type="cellIs" dxfId="26" priority="3" operator="lessThanOrEqual">
      <formula>60</formula>
    </cfRule>
  </conditionalFormatting>
  <pageMargins left="0.47244094488188998" right="0.47244094488188998" top="0.74803149606299202" bottom="0.74803149606299202" header="0.31496062992126" footer="0.31496062992126"/>
  <pageSetup paperSize="9" orientation="portrait" horizontalDpi="4294967295" verticalDpi="4294967295" r:id="rId1"/>
  <headerFooter>
    <oddFooter>&amp;C第 &amp;P 页，共 &amp;N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S47"/>
  <sheetViews>
    <sheetView zoomScaleNormal="100" workbookViewId="0">
      <selection activeCell="F14" sqref="F14"/>
    </sheetView>
  </sheetViews>
  <sheetFormatPr defaultColWidth="9" defaultRowHeight="14"/>
  <cols>
    <col min="1" max="1" width="14.08984375" customWidth="1"/>
    <col min="2" max="2" width="7.26953125" customWidth="1"/>
    <col min="3" max="15" width="4.08984375" customWidth="1"/>
    <col min="16" max="17" width="4.08984375" bestFit="1" customWidth="1"/>
    <col min="18" max="18" width="4.453125" bestFit="1" customWidth="1"/>
    <col min="19" max="19" width="8" bestFit="1" customWidth="1"/>
    <col min="20" max="20" width="8" customWidth="1"/>
  </cols>
  <sheetData>
    <row r="1" spans="1:19" ht="20.149999999999999" customHeight="1">
      <c r="A1" s="62" t="s">
        <v>227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4.5" customHeight="1">
      <c r="A2" s="63" t="str">
        <f>"学年："&amp;概述!A2&amp;"-"&amp;概述!B2</f>
        <v>学年：2023-2024</v>
      </c>
      <c r="B2" s="63"/>
      <c r="C2" s="63"/>
      <c r="D2" s="63" t="str">
        <f>"学期："&amp;概述!C2</f>
        <v>学期：1</v>
      </c>
      <c r="E2" s="63"/>
      <c r="F2" s="5"/>
      <c r="G2" s="5"/>
      <c r="H2" s="5"/>
      <c r="I2" s="5"/>
      <c r="J2" s="6"/>
      <c r="K2" s="6"/>
      <c r="L2" s="63" t="s">
        <v>49</v>
      </c>
      <c r="M2" s="63"/>
      <c r="N2" s="63"/>
      <c r="O2" s="63"/>
      <c r="P2" s="63"/>
      <c r="Q2" s="63"/>
      <c r="R2" s="63"/>
      <c r="S2" s="63"/>
    </row>
    <row r="3" spans="1:19" ht="14.5" customHeight="1">
      <c r="A3" s="63" t="str">
        <f>"课程/环节："&amp;概述!A5</f>
        <v>课程/环节：Linux操作系统</v>
      </c>
      <c r="B3" s="63"/>
      <c r="C3" s="63"/>
      <c r="D3" s="63"/>
      <c r="E3" s="63"/>
      <c r="F3" s="63" t="str">
        <f>"学分："&amp;概述!E5</f>
        <v>学分：2</v>
      </c>
      <c r="G3" s="63"/>
      <c r="H3" s="63" t="str">
        <f>"总学时/周数："&amp;概述!D5</f>
        <v>总学时/周数：32</v>
      </c>
      <c r="I3" s="63"/>
      <c r="J3" s="63"/>
      <c r="K3" s="63"/>
      <c r="L3" s="63" t="str">
        <f>"课程类别："&amp;概述!C5</f>
        <v>课程类别：学科基础</v>
      </c>
      <c r="M3" s="63"/>
      <c r="N3" s="63"/>
      <c r="O3" s="63"/>
      <c r="P3" s="63"/>
      <c r="Q3" s="63" t="str">
        <f>"考核方式:"&amp;概述!G5</f>
        <v>考核方式:闭卷考试</v>
      </c>
      <c r="R3" s="63"/>
      <c r="S3" s="63"/>
    </row>
    <row r="4" spans="1:19" ht="14.5" customHeight="1">
      <c r="A4" s="60" t="str">
        <f>"行政班级："&amp;概述!D2</f>
        <v>行政班级：物联网21-1</v>
      </c>
      <c r="B4" s="60"/>
      <c r="C4" s="60"/>
      <c r="D4" s="6"/>
      <c r="E4" s="6"/>
      <c r="F4" s="60" t="str">
        <f>"人数："&amp;概述!E2</f>
        <v>人数：42</v>
      </c>
      <c r="G4" s="60"/>
      <c r="H4" s="5"/>
      <c r="I4" s="6"/>
      <c r="J4" s="6"/>
      <c r="K4" s="6"/>
      <c r="L4" s="60" t="str">
        <f>"任课/指导教师："&amp;概述!A8</f>
        <v>任课/指导教师：刘扬、方叶</v>
      </c>
      <c r="M4" s="60"/>
      <c r="N4" s="60"/>
      <c r="O4" s="60"/>
      <c r="P4" s="60"/>
      <c r="Q4" s="60"/>
      <c r="R4" s="60"/>
      <c r="S4" s="60"/>
    </row>
    <row r="5" spans="1:19" ht="20.149999999999999" customHeight="1">
      <c r="A5" s="7" t="s">
        <v>38</v>
      </c>
      <c r="B5" s="8" t="s">
        <v>47</v>
      </c>
      <c r="C5" s="61" t="s">
        <v>50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38" t="s">
        <v>51</v>
      </c>
    </row>
    <row r="6" spans="1:19">
      <c r="A6" s="43" t="s">
        <v>60</v>
      </c>
      <c r="B6" s="44" t="s">
        <v>61</v>
      </c>
      <c r="C6" s="9">
        <f>IFERROR(VLOOKUP($A6,Sheet1!$C:$M,5,FALSE),0)</f>
        <v>0</v>
      </c>
      <c r="D6" s="9">
        <f>IFERROR(VLOOKUP($A6,Sheet1!$C:$M,8,FALSE),0)</f>
        <v>0</v>
      </c>
      <c r="E6" s="9">
        <f>IFERROR(VLOOKUP($A6,Sheet1!$C:$M,9,FALSE),0)</f>
        <v>0</v>
      </c>
      <c r="F6" s="9">
        <f>IFERROR(VLOOKUP($A6,Sheet1!$C:$M,10,FALSE),0)</f>
        <v>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>
        <f>ROUND(AVERAGE(C6:H6),0)</f>
        <v>0</v>
      </c>
    </row>
    <row r="7" spans="1:19">
      <c r="A7" s="43" t="s">
        <v>62</v>
      </c>
      <c r="B7" s="44" t="s">
        <v>63</v>
      </c>
      <c r="C7" s="9">
        <f>IFERROR(VLOOKUP($A7,Sheet1!$C:$M,5,FALSE),0)</f>
        <v>0</v>
      </c>
      <c r="D7" s="9">
        <f>IFERROR(VLOOKUP($A7,Sheet1!$C:$M,8,FALSE),0)</f>
        <v>0</v>
      </c>
      <c r="E7" s="9">
        <f>IFERROR(VLOOKUP($A7,Sheet1!$C:$M,9,FALSE),0)</f>
        <v>0</v>
      </c>
      <c r="F7" s="9">
        <f>IFERROR(VLOOKUP($A7,Sheet1!$C:$M,10,FALSE),0)</f>
        <v>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>
        <f t="shared" ref="S7:S47" si="0">ROUND(AVERAGE(C7:H7),0)</f>
        <v>0</v>
      </c>
    </row>
    <row r="8" spans="1:19">
      <c r="A8" s="43" t="s">
        <v>64</v>
      </c>
      <c r="B8" s="44" t="s">
        <v>65</v>
      </c>
      <c r="C8" s="9">
        <f>IFERROR(VLOOKUP($A8,Sheet1!$C:$M,5,FALSE),0)</f>
        <v>0</v>
      </c>
      <c r="D8" s="9">
        <f>IFERROR(VLOOKUP($A8,Sheet1!$C:$M,8,FALSE),0)</f>
        <v>0</v>
      </c>
      <c r="E8" s="9">
        <f>IFERROR(VLOOKUP($A8,Sheet1!$C:$M,9,FALSE),0)</f>
        <v>0</v>
      </c>
      <c r="F8" s="9">
        <f>IFERROR(VLOOKUP($A8,Sheet1!$C:$M,10,FALSE),0)</f>
        <v>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>
        <f t="shared" si="0"/>
        <v>0</v>
      </c>
    </row>
    <row r="9" spans="1:19">
      <c r="A9" s="43" t="s">
        <v>66</v>
      </c>
      <c r="B9" s="44" t="s">
        <v>67</v>
      </c>
      <c r="C9" s="9">
        <f>IFERROR(VLOOKUP($A9,Sheet1!$C:$M,5,FALSE),0)</f>
        <v>0</v>
      </c>
      <c r="D9" s="9">
        <f>IFERROR(VLOOKUP($A9,Sheet1!$C:$M,8,FALSE),0)</f>
        <v>0</v>
      </c>
      <c r="E9" s="9">
        <f>IFERROR(VLOOKUP($A9,Sheet1!$C:$M,9,FALSE),0)</f>
        <v>0</v>
      </c>
      <c r="F9" s="9">
        <f>IFERROR(VLOOKUP($A9,Sheet1!$C:$M,10,FALSE),0)</f>
        <v>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>
        <f t="shared" si="0"/>
        <v>0</v>
      </c>
    </row>
    <row r="10" spans="1:19">
      <c r="A10" s="43" t="s">
        <v>68</v>
      </c>
      <c r="B10" s="44" t="s">
        <v>69</v>
      </c>
      <c r="C10" s="9">
        <f>IFERROR(VLOOKUP($A10,Sheet1!$C:$M,5,FALSE),0)</f>
        <v>0</v>
      </c>
      <c r="D10" s="9">
        <f>IFERROR(VLOOKUP($A10,Sheet1!$C:$M,8,FALSE),0)</f>
        <v>0</v>
      </c>
      <c r="E10" s="9">
        <f>IFERROR(VLOOKUP($A10,Sheet1!$C:$M,9,FALSE),0)</f>
        <v>0</v>
      </c>
      <c r="F10" s="9">
        <f>IFERROR(VLOOKUP($A10,Sheet1!$C:$M,10,FALSE),0)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>
        <f t="shared" si="0"/>
        <v>0</v>
      </c>
    </row>
    <row r="11" spans="1:19">
      <c r="A11" s="43" t="s">
        <v>70</v>
      </c>
      <c r="B11" s="44" t="s">
        <v>71</v>
      </c>
      <c r="C11" s="9">
        <f>IFERROR(VLOOKUP($A11,Sheet1!$C:$M,5,FALSE),0)</f>
        <v>0</v>
      </c>
      <c r="D11" s="9">
        <f>IFERROR(VLOOKUP($A11,Sheet1!$C:$M,8,FALSE),0)</f>
        <v>0</v>
      </c>
      <c r="E11" s="9">
        <f>IFERROR(VLOOKUP($A11,Sheet1!$C:$M,9,FALSE),0)</f>
        <v>0</v>
      </c>
      <c r="F11" s="9">
        <f>IFERROR(VLOOKUP($A11,Sheet1!$C:$M,10,FALSE),0)</f>
        <v>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>
        <f t="shared" si="0"/>
        <v>0</v>
      </c>
    </row>
    <row r="12" spans="1:19">
      <c r="A12" s="43" t="s">
        <v>72</v>
      </c>
      <c r="B12" s="44" t="s">
        <v>73</v>
      </c>
      <c r="C12" s="9">
        <f>IFERROR(VLOOKUP($A12,Sheet1!$C:$M,5,FALSE),0)</f>
        <v>0</v>
      </c>
      <c r="D12" s="9">
        <f>IFERROR(VLOOKUP($A12,Sheet1!$C:$M,8,FALSE),0)</f>
        <v>0</v>
      </c>
      <c r="E12" s="9">
        <f>IFERROR(VLOOKUP($A12,Sheet1!$C:$M,9,FALSE),0)</f>
        <v>0</v>
      </c>
      <c r="F12" s="9">
        <f>IFERROR(VLOOKUP($A12,Sheet1!$C:$M,10,FALSE),0)</f>
        <v>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>
        <f t="shared" si="0"/>
        <v>0</v>
      </c>
    </row>
    <row r="13" spans="1:19">
      <c r="A13" s="43" t="s">
        <v>74</v>
      </c>
      <c r="B13" s="44" t="s">
        <v>75</v>
      </c>
      <c r="C13" s="9">
        <f>IFERROR(VLOOKUP($A13,Sheet1!$C:$M,5,FALSE),0)</f>
        <v>0</v>
      </c>
      <c r="D13" s="9">
        <f>IFERROR(VLOOKUP($A13,Sheet1!$C:$M,8,FALSE),0)</f>
        <v>0</v>
      </c>
      <c r="E13" s="9">
        <f>IFERROR(VLOOKUP($A13,Sheet1!$C:$M,9,FALSE),0)</f>
        <v>0</v>
      </c>
      <c r="F13" s="9">
        <f>IFERROR(VLOOKUP($A13,Sheet1!$C:$M,10,FALSE),0)</f>
        <v>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>
        <f t="shared" si="0"/>
        <v>0</v>
      </c>
    </row>
    <row r="14" spans="1:19">
      <c r="A14" s="43" t="s">
        <v>76</v>
      </c>
      <c r="B14" s="44" t="s">
        <v>77</v>
      </c>
      <c r="C14" s="9">
        <f>IFERROR(VLOOKUP($A14,Sheet1!$C:$M,5,FALSE),0)</f>
        <v>0</v>
      </c>
      <c r="D14" s="9">
        <f>IFERROR(VLOOKUP($A14,Sheet1!$C:$M,8,FALSE),0)</f>
        <v>0</v>
      </c>
      <c r="E14" s="9">
        <f>IFERROR(VLOOKUP($A14,Sheet1!$C:$M,9,FALSE),0)</f>
        <v>0</v>
      </c>
      <c r="F14" s="9">
        <f>IFERROR(VLOOKUP($A14,Sheet1!$C:$M,10,FALSE),0)</f>
        <v>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>
        <f t="shared" si="0"/>
        <v>0</v>
      </c>
    </row>
    <row r="15" spans="1:19">
      <c r="A15" s="43" t="s">
        <v>78</v>
      </c>
      <c r="B15" s="44" t="s">
        <v>79</v>
      </c>
      <c r="C15" s="9">
        <f>IFERROR(VLOOKUP($A15,Sheet1!$C:$M,5,FALSE),0)</f>
        <v>0</v>
      </c>
      <c r="D15" s="9">
        <f>IFERROR(VLOOKUP($A15,Sheet1!$C:$M,8,FALSE),0)</f>
        <v>0</v>
      </c>
      <c r="E15" s="9">
        <f>IFERROR(VLOOKUP($A15,Sheet1!$C:$M,9,FALSE),0)</f>
        <v>0</v>
      </c>
      <c r="F15" s="9">
        <f>IFERROR(VLOOKUP($A15,Sheet1!$C:$M,10,FALSE),0)</f>
        <v>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>
        <f t="shared" si="0"/>
        <v>0</v>
      </c>
    </row>
    <row r="16" spans="1:19">
      <c r="A16" s="43" t="s">
        <v>80</v>
      </c>
      <c r="B16" s="44" t="s">
        <v>81</v>
      </c>
      <c r="C16" s="9">
        <f>IFERROR(VLOOKUP($A16,Sheet1!$C:$M,5,FALSE),0)</f>
        <v>0</v>
      </c>
      <c r="D16" s="9">
        <f>IFERROR(VLOOKUP($A16,Sheet1!$C:$M,8,FALSE),0)</f>
        <v>0</v>
      </c>
      <c r="E16" s="9">
        <f>IFERROR(VLOOKUP($A16,Sheet1!$C:$M,9,FALSE),0)</f>
        <v>0</v>
      </c>
      <c r="F16" s="9">
        <f>IFERROR(VLOOKUP($A16,Sheet1!$C:$M,10,FALSE),0)</f>
        <v>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>
        <f t="shared" si="0"/>
        <v>0</v>
      </c>
    </row>
    <row r="17" spans="1:19">
      <c r="A17" s="43" t="s">
        <v>82</v>
      </c>
      <c r="B17" s="44" t="s">
        <v>83</v>
      </c>
      <c r="C17" s="9">
        <f>IFERROR(VLOOKUP($A17,Sheet1!$C:$M,5,FALSE),0)</f>
        <v>0</v>
      </c>
      <c r="D17" s="9">
        <f>IFERROR(VLOOKUP($A17,Sheet1!$C:$M,8,FALSE),0)</f>
        <v>0</v>
      </c>
      <c r="E17" s="9">
        <f>IFERROR(VLOOKUP($A17,Sheet1!$C:$M,9,FALSE),0)</f>
        <v>0</v>
      </c>
      <c r="F17" s="9">
        <f>IFERROR(VLOOKUP($A17,Sheet1!$C:$M,10,FALSE),0)</f>
        <v>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>
        <f t="shared" si="0"/>
        <v>0</v>
      </c>
    </row>
    <row r="18" spans="1:19">
      <c r="A18" s="43" t="s">
        <v>84</v>
      </c>
      <c r="B18" s="44" t="s">
        <v>85</v>
      </c>
      <c r="C18" s="9">
        <f>IFERROR(VLOOKUP($A18,Sheet1!$C:$M,5,FALSE),0)</f>
        <v>0</v>
      </c>
      <c r="D18" s="9">
        <f>IFERROR(VLOOKUP($A18,Sheet1!$C:$M,8,FALSE),0)</f>
        <v>0</v>
      </c>
      <c r="E18" s="9">
        <f>IFERROR(VLOOKUP($A18,Sheet1!$C:$M,9,FALSE),0)</f>
        <v>0</v>
      </c>
      <c r="F18" s="9">
        <f>IFERROR(VLOOKUP($A18,Sheet1!$C:$M,10,FALSE),0)</f>
        <v>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>
        <f t="shared" si="0"/>
        <v>0</v>
      </c>
    </row>
    <row r="19" spans="1:19">
      <c r="A19" s="43" t="s">
        <v>86</v>
      </c>
      <c r="B19" s="44" t="s">
        <v>87</v>
      </c>
      <c r="C19" s="9">
        <f>IFERROR(VLOOKUP($A19,Sheet1!$C:$M,5,FALSE),0)</f>
        <v>0</v>
      </c>
      <c r="D19" s="9">
        <f>IFERROR(VLOOKUP($A19,Sheet1!$C:$M,8,FALSE),0)</f>
        <v>0</v>
      </c>
      <c r="E19" s="9">
        <f>IFERROR(VLOOKUP($A19,Sheet1!$C:$M,9,FALSE),0)</f>
        <v>0</v>
      </c>
      <c r="F19" s="9">
        <f>IFERROR(VLOOKUP($A19,Sheet1!$C:$M,10,FALSE),0)</f>
        <v>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>
        <f t="shared" si="0"/>
        <v>0</v>
      </c>
    </row>
    <row r="20" spans="1:19">
      <c r="A20" s="43" t="s">
        <v>88</v>
      </c>
      <c r="B20" s="44" t="s">
        <v>89</v>
      </c>
      <c r="C20" s="9">
        <f>IFERROR(VLOOKUP($A20,Sheet1!$C:$M,5,FALSE),0)</f>
        <v>0</v>
      </c>
      <c r="D20" s="9">
        <f>IFERROR(VLOOKUP($A20,Sheet1!$C:$M,8,FALSE),0)</f>
        <v>0</v>
      </c>
      <c r="E20" s="9">
        <f>IFERROR(VLOOKUP($A20,Sheet1!$C:$M,9,FALSE),0)</f>
        <v>0</v>
      </c>
      <c r="F20" s="9">
        <f>IFERROR(VLOOKUP($A20,Sheet1!$C:$M,10,FALSE),0)</f>
        <v>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">
        <f t="shared" si="0"/>
        <v>0</v>
      </c>
    </row>
    <row r="21" spans="1:19">
      <c r="A21" s="43" t="s">
        <v>90</v>
      </c>
      <c r="B21" s="44" t="s">
        <v>91</v>
      </c>
      <c r="C21" s="9">
        <f>IFERROR(VLOOKUP($A21,Sheet1!$C:$M,5,FALSE),0)</f>
        <v>0</v>
      </c>
      <c r="D21" s="9">
        <f>IFERROR(VLOOKUP($A21,Sheet1!$C:$M,8,FALSE),0)</f>
        <v>0</v>
      </c>
      <c r="E21" s="9">
        <f>IFERROR(VLOOKUP($A21,Sheet1!$C:$M,9,FALSE),0)</f>
        <v>0</v>
      </c>
      <c r="F21" s="9">
        <f>IFERROR(VLOOKUP($A21,Sheet1!$C:$M,10,FALSE),0)</f>
        <v>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">
        <f t="shared" si="0"/>
        <v>0</v>
      </c>
    </row>
    <row r="22" spans="1:19">
      <c r="A22" s="43" t="s">
        <v>92</v>
      </c>
      <c r="B22" s="44" t="s">
        <v>93</v>
      </c>
      <c r="C22" s="9">
        <f>IFERROR(VLOOKUP($A22,Sheet1!$C:$M,5,FALSE),0)</f>
        <v>0</v>
      </c>
      <c r="D22" s="9">
        <f>IFERROR(VLOOKUP($A22,Sheet1!$C:$M,8,FALSE),0)</f>
        <v>0</v>
      </c>
      <c r="E22" s="9">
        <f>IFERROR(VLOOKUP($A22,Sheet1!$C:$M,9,FALSE),0)</f>
        <v>0</v>
      </c>
      <c r="F22" s="9">
        <f>IFERROR(VLOOKUP($A22,Sheet1!$C:$M,10,FALSE),0)</f>
        <v>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>
        <f t="shared" si="0"/>
        <v>0</v>
      </c>
    </row>
    <row r="23" spans="1:19">
      <c r="A23" s="43" t="s">
        <v>94</v>
      </c>
      <c r="B23" s="44" t="s">
        <v>95</v>
      </c>
      <c r="C23" s="9">
        <f>IFERROR(VLOOKUP($A23,Sheet1!$C:$M,5,FALSE),0)</f>
        <v>0</v>
      </c>
      <c r="D23" s="9">
        <f>IFERROR(VLOOKUP($A23,Sheet1!$C:$M,8,FALSE),0)</f>
        <v>0</v>
      </c>
      <c r="E23" s="9">
        <f>IFERROR(VLOOKUP($A23,Sheet1!$C:$M,9,FALSE),0)</f>
        <v>0</v>
      </c>
      <c r="F23" s="9">
        <f>IFERROR(VLOOKUP($A23,Sheet1!$C:$M,10,FALSE),0)</f>
        <v>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>
        <f t="shared" si="0"/>
        <v>0</v>
      </c>
    </row>
    <row r="24" spans="1:19">
      <c r="A24" s="43" t="s">
        <v>96</v>
      </c>
      <c r="B24" s="44" t="s">
        <v>97</v>
      </c>
      <c r="C24" s="9">
        <f>IFERROR(VLOOKUP($A24,Sheet1!$C:$M,5,FALSE),0)</f>
        <v>0</v>
      </c>
      <c r="D24" s="9">
        <f>IFERROR(VLOOKUP($A24,Sheet1!$C:$M,8,FALSE),0)</f>
        <v>0</v>
      </c>
      <c r="E24" s="9">
        <f>IFERROR(VLOOKUP($A24,Sheet1!$C:$M,9,FALSE),0)</f>
        <v>0</v>
      </c>
      <c r="F24" s="9">
        <f>IFERROR(VLOOKUP($A24,Sheet1!$C:$M,10,FALSE),0)</f>
        <v>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>
        <f t="shared" si="0"/>
        <v>0</v>
      </c>
    </row>
    <row r="25" spans="1:19">
      <c r="A25" s="43" t="s">
        <v>98</v>
      </c>
      <c r="B25" s="44" t="s">
        <v>99</v>
      </c>
      <c r="C25" s="9">
        <f>IFERROR(VLOOKUP($A25,Sheet1!$C:$M,5,FALSE),0)</f>
        <v>0</v>
      </c>
      <c r="D25" s="9">
        <f>IFERROR(VLOOKUP($A25,Sheet1!$C:$M,8,FALSE),0)</f>
        <v>0</v>
      </c>
      <c r="E25" s="9">
        <f>IFERROR(VLOOKUP($A25,Sheet1!$C:$M,9,FALSE),0)</f>
        <v>0</v>
      </c>
      <c r="F25" s="9">
        <f>IFERROR(VLOOKUP($A25,Sheet1!$C:$M,10,FALSE),0)</f>
        <v>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>
        <f t="shared" si="0"/>
        <v>0</v>
      </c>
    </row>
    <row r="26" spans="1:19">
      <c r="A26" s="43" t="s">
        <v>100</v>
      </c>
      <c r="B26" s="44" t="s">
        <v>101</v>
      </c>
      <c r="C26" s="9">
        <f>IFERROR(VLOOKUP($A26,Sheet1!$C:$M,5,FALSE),0)</f>
        <v>0</v>
      </c>
      <c r="D26" s="9">
        <f>IFERROR(VLOOKUP($A26,Sheet1!$C:$M,8,FALSE),0)</f>
        <v>0</v>
      </c>
      <c r="E26" s="9">
        <f>IFERROR(VLOOKUP($A26,Sheet1!$C:$M,9,FALSE),0)</f>
        <v>0</v>
      </c>
      <c r="F26" s="9">
        <f>IFERROR(VLOOKUP($A26,Sheet1!$C:$M,10,FALSE),0)</f>
        <v>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>
        <f t="shared" si="0"/>
        <v>0</v>
      </c>
    </row>
    <row r="27" spans="1:19">
      <c r="A27" s="43" t="s">
        <v>102</v>
      </c>
      <c r="B27" s="44" t="s">
        <v>103</v>
      </c>
      <c r="C27" s="9">
        <f>IFERROR(VLOOKUP($A27,Sheet1!$C:$M,5,FALSE),0)</f>
        <v>0</v>
      </c>
      <c r="D27" s="9">
        <f>IFERROR(VLOOKUP($A27,Sheet1!$C:$M,8,FALSE),0)</f>
        <v>0</v>
      </c>
      <c r="E27" s="9">
        <f>IFERROR(VLOOKUP($A27,Sheet1!$C:$M,9,FALSE),0)</f>
        <v>0</v>
      </c>
      <c r="F27" s="9">
        <f>IFERROR(VLOOKUP($A27,Sheet1!$C:$M,10,FALSE),0)</f>
        <v>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>
        <f t="shared" si="0"/>
        <v>0</v>
      </c>
    </row>
    <row r="28" spans="1:19">
      <c r="A28" s="43" t="s">
        <v>104</v>
      </c>
      <c r="B28" s="44" t="s">
        <v>105</v>
      </c>
      <c r="C28" s="9">
        <f>IFERROR(VLOOKUP($A28,Sheet1!$C:$M,5,FALSE),0)</f>
        <v>0</v>
      </c>
      <c r="D28" s="9">
        <f>IFERROR(VLOOKUP($A28,Sheet1!$C:$M,8,FALSE),0)</f>
        <v>0</v>
      </c>
      <c r="E28" s="9">
        <f>IFERROR(VLOOKUP($A28,Sheet1!$C:$M,9,FALSE),0)</f>
        <v>0</v>
      </c>
      <c r="F28" s="9">
        <f>IFERROR(VLOOKUP($A28,Sheet1!$C:$M,10,FALSE),0)</f>
        <v>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>
        <f t="shared" si="0"/>
        <v>0</v>
      </c>
    </row>
    <row r="29" spans="1:19">
      <c r="A29" s="43" t="s">
        <v>106</v>
      </c>
      <c r="B29" s="44" t="s">
        <v>107</v>
      </c>
      <c r="C29" s="9">
        <f>IFERROR(VLOOKUP($A29,Sheet1!$C:$M,5,FALSE),0)</f>
        <v>0</v>
      </c>
      <c r="D29" s="9">
        <f>IFERROR(VLOOKUP($A29,Sheet1!$C:$M,8,FALSE),0)</f>
        <v>0</v>
      </c>
      <c r="E29" s="9">
        <f>IFERROR(VLOOKUP($A29,Sheet1!$C:$M,9,FALSE),0)</f>
        <v>0</v>
      </c>
      <c r="F29" s="9">
        <f>IFERROR(VLOOKUP($A29,Sheet1!$C:$M,10,FALSE),0)</f>
        <v>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>
        <f t="shared" si="0"/>
        <v>0</v>
      </c>
    </row>
    <row r="30" spans="1:19">
      <c r="A30" s="43" t="s">
        <v>108</v>
      </c>
      <c r="B30" s="44" t="s">
        <v>109</v>
      </c>
      <c r="C30" s="9">
        <f>IFERROR(VLOOKUP($A30,Sheet1!$C:$M,5,FALSE),0)</f>
        <v>0</v>
      </c>
      <c r="D30" s="9">
        <f>IFERROR(VLOOKUP($A30,Sheet1!$C:$M,8,FALSE),0)</f>
        <v>0</v>
      </c>
      <c r="E30" s="9">
        <f>IFERROR(VLOOKUP($A30,Sheet1!$C:$M,9,FALSE),0)</f>
        <v>0</v>
      </c>
      <c r="F30" s="9">
        <f>IFERROR(VLOOKUP($A30,Sheet1!$C:$M,10,FALSE),0)</f>
        <v>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>
        <f t="shared" si="0"/>
        <v>0</v>
      </c>
    </row>
    <row r="31" spans="1:19">
      <c r="A31" s="43" t="s">
        <v>110</v>
      </c>
      <c r="B31" s="44" t="s">
        <v>111</v>
      </c>
      <c r="C31" s="9">
        <f>IFERROR(VLOOKUP($A31,Sheet1!$C:$M,5,FALSE),0)</f>
        <v>0</v>
      </c>
      <c r="D31" s="9">
        <f>IFERROR(VLOOKUP($A31,Sheet1!$C:$M,8,FALSE),0)</f>
        <v>0</v>
      </c>
      <c r="E31" s="9">
        <f>IFERROR(VLOOKUP($A31,Sheet1!$C:$M,9,FALSE),0)</f>
        <v>0</v>
      </c>
      <c r="F31" s="9">
        <f>IFERROR(VLOOKUP($A31,Sheet1!$C:$M,10,FALSE),0)</f>
        <v>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>
        <f t="shared" si="0"/>
        <v>0</v>
      </c>
    </row>
    <row r="32" spans="1:19">
      <c r="A32" s="43" t="s">
        <v>112</v>
      </c>
      <c r="B32" s="44" t="s">
        <v>113</v>
      </c>
      <c r="C32" s="9">
        <f>IFERROR(VLOOKUP($A32,Sheet1!$C:$M,5,FALSE),0)</f>
        <v>0</v>
      </c>
      <c r="D32" s="9">
        <f>IFERROR(VLOOKUP($A32,Sheet1!$C:$M,8,FALSE),0)</f>
        <v>0</v>
      </c>
      <c r="E32" s="9">
        <f>IFERROR(VLOOKUP($A32,Sheet1!$C:$M,9,FALSE),0)</f>
        <v>0</v>
      </c>
      <c r="F32" s="9">
        <f>IFERROR(VLOOKUP($A32,Sheet1!$C:$M,10,FALSE),0)</f>
        <v>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>
        <f t="shared" si="0"/>
        <v>0</v>
      </c>
    </row>
    <row r="33" spans="1:19">
      <c r="A33" s="43" t="s">
        <v>114</v>
      </c>
      <c r="B33" s="44" t="s">
        <v>115</v>
      </c>
      <c r="C33" s="9">
        <f>IFERROR(VLOOKUP($A33,Sheet1!$C:$M,5,FALSE),0)</f>
        <v>0</v>
      </c>
      <c r="D33" s="9">
        <f>IFERROR(VLOOKUP($A33,Sheet1!$C:$M,8,FALSE),0)</f>
        <v>0</v>
      </c>
      <c r="E33" s="9">
        <f>IFERROR(VLOOKUP($A33,Sheet1!$C:$M,9,FALSE),0)</f>
        <v>0</v>
      </c>
      <c r="F33" s="9">
        <f>IFERROR(VLOOKUP($A33,Sheet1!$C:$M,10,FALSE),0)</f>
        <v>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>
        <f t="shared" si="0"/>
        <v>0</v>
      </c>
    </row>
    <row r="34" spans="1:19">
      <c r="A34" s="43" t="s">
        <v>116</v>
      </c>
      <c r="B34" s="44" t="s">
        <v>117</v>
      </c>
      <c r="C34" s="9">
        <f>IFERROR(VLOOKUP($A34,Sheet1!$C:$M,5,FALSE),0)</f>
        <v>0</v>
      </c>
      <c r="D34" s="9">
        <f>IFERROR(VLOOKUP($A34,Sheet1!$C:$M,8,FALSE),0)</f>
        <v>0</v>
      </c>
      <c r="E34" s="9">
        <f>IFERROR(VLOOKUP($A34,Sheet1!$C:$M,9,FALSE),0)</f>
        <v>0</v>
      </c>
      <c r="F34" s="9">
        <f>IFERROR(VLOOKUP($A34,Sheet1!$C:$M,10,FALSE),0)</f>
        <v>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>
        <f t="shared" si="0"/>
        <v>0</v>
      </c>
    </row>
    <row r="35" spans="1:19">
      <c r="A35" s="43" t="s">
        <v>118</v>
      </c>
      <c r="B35" s="44" t="s">
        <v>119</v>
      </c>
      <c r="C35" s="9">
        <f>IFERROR(VLOOKUP($A35,Sheet1!$C:$M,5,FALSE),0)</f>
        <v>0</v>
      </c>
      <c r="D35" s="9">
        <f>IFERROR(VLOOKUP($A35,Sheet1!$C:$M,8,FALSE),0)</f>
        <v>0</v>
      </c>
      <c r="E35" s="9">
        <f>IFERROR(VLOOKUP($A35,Sheet1!$C:$M,9,FALSE),0)</f>
        <v>0</v>
      </c>
      <c r="F35" s="9">
        <f>IFERROR(VLOOKUP($A35,Sheet1!$C:$M,10,FALSE),0)</f>
        <v>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>
        <f t="shared" si="0"/>
        <v>0</v>
      </c>
    </row>
    <row r="36" spans="1:19">
      <c r="A36" s="43" t="s">
        <v>120</v>
      </c>
      <c r="B36" s="44" t="s">
        <v>121</v>
      </c>
      <c r="C36" s="9">
        <f>IFERROR(VLOOKUP($A36,Sheet1!$C:$M,5,FALSE),0)</f>
        <v>0</v>
      </c>
      <c r="D36" s="9">
        <f>IFERROR(VLOOKUP($A36,Sheet1!$C:$M,8,FALSE),0)</f>
        <v>0</v>
      </c>
      <c r="E36" s="9">
        <f>IFERROR(VLOOKUP($A36,Sheet1!$C:$M,9,FALSE),0)</f>
        <v>0</v>
      </c>
      <c r="F36" s="9">
        <f>IFERROR(VLOOKUP($A36,Sheet1!$C:$M,10,FALSE),0)</f>
        <v>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>
        <f t="shared" si="0"/>
        <v>0</v>
      </c>
    </row>
    <row r="37" spans="1:19">
      <c r="A37" s="43" t="s">
        <v>122</v>
      </c>
      <c r="B37" s="44" t="s">
        <v>123</v>
      </c>
      <c r="C37" s="9">
        <f>IFERROR(VLOOKUP($A37,Sheet1!$C:$M,5,FALSE),0)</f>
        <v>0</v>
      </c>
      <c r="D37" s="9">
        <f>IFERROR(VLOOKUP($A37,Sheet1!$C:$M,8,FALSE),0)</f>
        <v>0</v>
      </c>
      <c r="E37" s="9">
        <f>IFERROR(VLOOKUP($A37,Sheet1!$C:$M,9,FALSE),0)</f>
        <v>0</v>
      </c>
      <c r="F37" s="9">
        <f>IFERROR(VLOOKUP($A37,Sheet1!$C:$M,10,FALSE),0)</f>
        <v>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>
        <f t="shared" si="0"/>
        <v>0</v>
      </c>
    </row>
    <row r="38" spans="1:19">
      <c r="A38" s="43" t="s">
        <v>124</v>
      </c>
      <c r="B38" s="44" t="s">
        <v>125</v>
      </c>
      <c r="C38" s="9">
        <f>IFERROR(VLOOKUP($A38,Sheet1!$C:$M,5,FALSE),0)</f>
        <v>0</v>
      </c>
      <c r="D38" s="9">
        <f>IFERROR(VLOOKUP($A38,Sheet1!$C:$M,8,FALSE),0)</f>
        <v>0</v>
      </c>
      <c r="E38" s="9">
        <f>IFERROR(VLOOKUP($A38,Sheet1!$C:$M,9,FALSE),0)</f>
        <v>0</v>
      </c>
      <c r="F38" s="9">
        <f>IFERROR(VLOOKUP($A38,Sheet1!$C:$M,10,FALSE),0)</f>
        <v>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>
        <f t="shared" si="0"/>
        <v>0</v>
      </c>
    </row>
    <row r="39" spans="1:19">
      <c r="A39" s="43" t="s">
        <v>126</v>
      </c>
      <c r="B39" s="44" t="s">
        <v>127</v>
      </c>
      <c r="C39" s="9">
        <f>IFERROR(VLOOKUP($A39,Sheet1!$C:$M,5,FALSE),0)</f>
        <v>0</v>
      </c>
      <c r="D39" s="9">
        <f>IFERROR(VLOOKUP($A39,Sheet1!$C:$M,8,FALSE),0)</f>
        <v>0</v>
      </c>
      <c r="E39" s="9">
        <f>IFERROR(VLOOKUP($A39,Sheet1!$C:$M,9,FALSE),0)</f>
        <v>0</v>
      </c>
      <c r="F39" s="9">
        <f>IFERROR(VLOOKUP($A39,Sheet1!$C:$M,10,FALSE),0)</f>
        <v>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>
        <f t="shared" si="0"/>
        <v>0</v>
      </c>
    </row>
    <row r="40" spans="1:19">
      <c r="A40" s="43" t="s">
        <v>128</v>
      </c>
      <c r="B40" s="44" t="s">
        <v>129</v>
      </c>
      <c r="C40" s="9">
        <f>IFERROR(VLOOKUP($A40,Sheet1!$C:$M,5,FALSE),0)</f>
        <v>0</v>
      </c>
      <c r="D40" s="9">
        <f>IFERROR(VLOOKUP($A40,Sheet1!$C:$M,8,FALSE),0)</f>
        <v>0</v>
      </c>
      <c r="E40" s="9">
        <f>IFERROR(VLOOKUP($A40,Sheet1!$C:$M,9,FALSE),0)</f>
        <v>0</v>
      </c>
      <c r="F40" s="9">
        <f>IFERROR(VLOOKUP($A40,Sheet1!$C:$M,10,FALSE),0)</f>
        <v>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>
        <f t="shared" si="0"/>
        <v>0</v>
      </c>
    </row>
    <row r="41" spans="1:19">
      <c r="A41" s="43" t="s">
        <v>130</v>
      </c>
      <c r="B41" s="44" t="s">
        <v>131</v>
      </c>
      <c r="C41" s="9">
        <f>IFERROR(VLOOKUP($A41,Sheet1!$C:$M,5,FALSE),0)</f>
        <v>0</v>
      </c>
      <c r="D41" s="9">
        <f>IFERROR(VLOOKUP($A41,Sheet1!$C:$M,8,FALSE),0)</f>
        <v>0</v>
      </c>
      <c r="E41" s="9">
        <f>IFERROR(VLOOKUP($A41,Sheet1!$C:$M,9,FALSE),0)</f>
        <v>0</v>
      </c>
      <c r="F41" s="9">
        <f>IFERROR(VLOOKUP($A41,Sheet1!$C:$M,10,FALSE),0)</f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>
        <f t="shared" si="0"/>
        <v>0</v>
      </c>
    </row>
    <row r="42" spans="1:19">
      <c r="A42" s="43" t="s">
        <v>132</v>
      </c>
      <c r="B42" s="44" t="s">
        <v>133</v>
      </c>
      <c r="C42" s="9">
        <f>IFERROR(VLOOKUP($A42,Sheet1!$C:$M,5,FALSE),0)</f>
        <v>0</v>
      </c>
      <c r="D42" s="9">
        <f>IFERROR(VLOOKUP($A42,Sheet1!$C:$M,8,FALSE),0)</f>
        <v>0</v>
      </c>
      <c r="E42" s="9">
        <f>IFERROR(VLOOKUP($A42,Sheet1!$C:$M,9,FALSE),0)</f>
        <v>0</v>
      </c>
      <c r="F42" s="9">
        <f>IFERROR(VLOOKUP($A42,Sheet1!$C:$M,10,FALSE),0)</f>
        <v>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>
        <f t="shared" si="0"/>
        <v>0</v>
      </c>
    </row>
    <row r="43" spans="1:19">
      <c r="A43" s="43" t="s">
        <v>134</v>
      </c>
      <c r="B43" s="44" t="s">
        <v>135</v>
      </c>
      <c r="C43" s="9">
        <f>IFERROR(VLOOKUP($A43,Sheet1!$C:$M,5,FALSE),0)</f>
        <v>0</v>
      </c>
      <c r="D43" s="9">
        <f>IFERROR(VLOOKUP($A43,Sheet1!$C:$M,8,FALSE),0)</f>
        <v>0</v>
      </c>
      <c r="E43" s="9">
        <f>IFERROR(VLOOKUP($A43,Sheet1!$C:$M,9,FALSE),0)</f>
        <v>0</v>
      </c>
      <c r="F43" s="9">
        <f>IFERROR(VLOOKUP($A43,Sheet1!$C:$M,10,FALSE),0)</f>
        <v>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>
        <f t="shared" si="0"/>
        <v>0</v>
      </c>
    </row>
    <row r="44" spans="1:19">
      <c r="A44" s="43" t="s">
        <v>136</v>
      </c>
      <c r="B44" s="44" t="s">
        <v>137</v>
      </c>
      <c r="C44" s="9">
        <f>IFERROR(VLOOKUP($A44,Sheet1!$C:$M,5,FALSE),0)</f>
        <v>0</v>
      </c>
      <c r="D44" s="9">
        <f>IFERROR(VLOOKUP($A44,Sheet1!$C:$M,8,FALSE),0)</f>
        <v>0</v>
      </c>
      <c r="E44" s="9">
        <f>IFERROR(VLOOKUP($A44,Sheet1!$C:$M,9,FALSE),0)</f>
        <v>0</v>
      </c>
      <c r="F44" s="9">
        <f>IFERROR(VLOOKUP($A44,Sheet1!$C:$M,10,FALSE),0)</f>
        <v>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1">
        <f t="shared" si="0"/>
        <v>0</v>
      </c>
    </row>
    <row r="45" spans="1:19">
      <c r="A45" s="43" t="s">
        <v>138</v>
      </c>
      <c r="B45" s="44" t="s">
        <v>139</v>
      </c>
      <c r="C45" s="9">
        <f>IFERROR(VLOOKUP($A45,Sheet1!$C:$M,5,FALSE),0)</f>
        <v>0</v>
      </c>
      <c r="D45" s="9">
        <f>IFERROR(VLOOKUP($A45,Sheet1!$C:$M,8,FALSE),0)</f>
        <v>0</v>
      </c>
      <c r="E45" s="9">
        <f>IFERROR(VLOOKUP($A45,Sheet1!$C:$M,9,FALSE),0)</f>
        <v>0</v>
      </c>
      <c r="F45" s="9">
        <f>IFERROR(VLOOKUP($A45,Sheet1!$C:$M,10,FALSE),0)</f>
        <v>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1">
        <f t="shared" si="0"/>
        <v>0</v>
      </c>
    </row>
    <row r="46" spans="1:19">
      <c r="A46" s="43" t="s">
        <v>140</v>
      </c>
      <c r="B46" s="44" t="s">
        <v>141</v>
      </c>
      <c r="C46" s="9">
        <f>IFERROR(VLOOKUP($A46,Sheet1!$C:$M,5,FALSE),0)</f>
        <v>0</v>
      </c>
      <c r="D46" s="9">
        <f>IFERROR(VLOOKUP($A46,Sheet1!$C:$M,8,FALSE),0)</f>
        <v>0</v>
      </c>
      <c r="E46" s="9">
        <f>IFERROR(VLOOKUP($A46,Sheet1!$C:$M,9,FALSE),0)</f>
        <v>0</v>
      </c>
      <c r="F46" s="9">
        <f>IFERROR(VLOOKUP($A46,Sheet1!$C:$M,10,FALSE),0)</f>
        <v>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1">
        <f t="shared" si="0"/>
        <v>0</v>
      </c>
    </row>
    <row r="47" spans="1:19">
      <c r="A47" s="43" t="s">
        <v>142</v>
      </c>
      <c r="B47" s="44" t="s">
        <v>144</v>
      </c>
      <c r="C47" s="9">
        <f>IFERROR(VLOOKUP($A47,Sheet1!$C:$M,5,FALSE),0)</f>
        <v>0</v>
      </c>
      <c r="D47" s="9">
        <f>IFERROR(VLOOKUP($A47,Sheet1!$C:$M,8,FALSE),0)</f>
        <v>0</v>
      </c>
      <c r="E47" s="9">
        <f>IFERROR(VLOOKUP($A47,Sheet1!$C:$M,9,FALSE),0)</f>
        <v>0</v>
      </c>
      <c r="F47" s="9">
        <f>IFERROR(VLOOKUP($A47,Sheet1!$C:$M,10,FALSE),0)</f>
        <v>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1">
        <f t="shared" si="0"/>
        <v>0</v>
      </c>
    </row>
  </sheetData>
  <mergeCells count="13">
    <mergeCell ref="A4:C4"/>
    <mergeCell ref="F4:G4"/>
    <mergeCell ref="L4:S4"/>
    <mergeCell ref="C5:R5"/>
    <mergeCell ref="A1:S1"/>
    <mergeCell ref="A2:C2"/>
    <mergeCell ref="D2:E2"/>
    <mergeCell ref="L2:S2"/>
    <mergeCell ref="A3:E3"/>
    <mergeCell ref="F3:G3"/>
    <mergeCell ref="H3:K3"/>
    <mergeCell ref="L3:P3"/>
    <mergeCell ref="Q3:S3"/>
  </mergeCells>
  <phoneticPr fontId="21" type="noConversion"/>
  <conditionalFormatting sqref="C6:R47">
    <cfRule type="cellIs" dxfId="25" priority="1" operator="equal">
      <formula>0</formula>
    </cfRule>
  </conditionalFormatting>
  <conditionalFormatting sqref="S6:S47">
    <cfRule type="cellIs" dxfId="24" priority="2" operator="greaterThan">
      <formula>100</formula>
    </cfRule>
    <cfRule type="cellIs" dxfId="23" priority="3" operator="lessThanOrEqual">
      <formula>60</formula>
    </cfRule>
  </conditionalFormatting>
  <pageMargins left="0.47244094488188998" right="0.47244094488188998" top="0.74803149606299202" bottom="0.74803149606299202" header="0.31496062992126" footer="0.31496062992126"/>
  <pageSetup paperSize="9" orientation="portrait" horizontalDpi="4294967295" verticalDpi="4294967295" r:id="rId1"/>
  <headerFooter>
    <oddFooter>&amp;C第 &amp;P 页，共 &amp;N 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Z42"/>
  <sheetViews>
    <sheetView topLeftCell="A22" zoomScale="130" zoomScaleNormal="130" workbookViewId="0">
      <pane xSplit="2" topLeftCell="E1" activePane="topRight" state="frozen"/>
      <selection pane="topRight" activeCell="R33" sqref="R33"/>
    </sheetView>
  </sheetViews>
  <sheetFormatPr defaultColWidth="9" defaultRowHeight="14"/>
  <cols>
    <col min="1" max="1" width="15" style="26" hidden="1" customWidth="1"/>
    <col min="2" max="2" width="7.26953125" customWidth="1"/>
    <col min="3" max="4" width="7.08984375" hidden="1" customWidth="1"/>
    <col min="5" max="9" width="6.26953125" customWidth="1"/>
    <col min="10" max="11" width="6.26953125" hidden="1" customWidth="1"/>
    <col min="12" max="16" width="6.26953125" customWidth="1"/>
    <col min="17" max="17" width="5.26953125" customWidth="1"/>
    <col min="18" max="18" width="6" customWidth="1"/>
    <col min="20" max="21" width="6.453125" customWidth="1"/>
    <col min="22" max="25" width="7.453125" customWidth="1"/>
    <col min="26" max="26" width="6.453125" customWidth="1"/>
  </cols>
  <sheetData>
    <row r="1" spans="1:26">
      <c r="C1" s="41" t="s">
        <v>228</v>
      </c>
      <c r="D1" s="41" t="s">
        <v>229</v>
      </c>
      <c r="E1" s="41" t="s">
        <v>230</v>
      </c>
      <c r="F1" s="41" t="s">
        <v>231</v>
      </c>
      <c r="G1" s="41" t="s">
        <v>232</v>
      </c>
      <c r="H1" s="41" t="s">
        <v>233</v>
      </c>
      <c r="I1" s="41" t="s">
        <v>234</v>
      </c>
      <c r="J1" s="41" t="s">
        <v>235</v>
      </c>
      <c r="K1" s="41" t="s">
        <v>236</v>
      </c>
      <c r="L1" s="41"/>
      <c r="M1" s="41"/>
      <c r="N1" s="41"/>
      <c r="O1" s="41"/>
      <c r="P1" s="41"/>
      <c r="Q1" t="s">
        <v>28</v>
      </c>
      <c r="R1" t="s">
        <v>29</v>
      </c>
    </row>
    <row r="2" spans="1:26">
      <c r="C2">
        <v>20</v>
      </c>
      <c r="D2">
        <v>10</v>
      </c>
      <c r="E2">
        <v>8</v>
      </c>
      <c r="F2">
        <v>8</v>
      </c>
      <c r="G2">
        <v>8</v>
      </c>
      <c r="H2">
        <v>8</v>
      </c>
      <c r="I2">
        <v>8</v>
      </c>
      <c r="J2">
        <v>15</v>
      </c>
      <c r="K2">
        <v>15</v>
      </c>
      <c r="O2">
        <v>40</v>
      </c>
      <c r="P2">
        <v>30</v>
      </c>
      <c r="Q2">
        <v>100</v>
      </c>
    </row>
    <row r="3" spans="1:26">
      <c r="A3" s="43" t="s">
        <v>145</v>
      </c>
      <c r="B3" s="44" t="s">
        <v>146</v>
      </c>
      <c r="C3" s="27">
        <v>19</v>
      </c>
      <c r="D3" s="27">
        <v>10</v>
      </c>
      <c r="E3" s="27">
        <v>7</v>
      </c>
      <c r="F3" s="27">
        <v>6</v>
      </c>
      <c r="G3" s="27">
        <v>8</v>
      </c>
      <c r="H3" s="27">
        <v>0</v>
      </c>
      <c r="I3" s="27">
        <v>4</v>
      </c>
      <c r="J3" s="27">
        <v>9</v>
      </c>
      <c r="K3" s="27">
        <v>7</v>
      </c>
      <c r="L3" s="52">
        <f>O3</f>
        <v>25</v>
      </c>
      <c r="M3" s="50">
        <f>C3</f>
        <v>19</v>
      </c>
      <c r="N3" s="50">
        <f>D3</f>
        <v>10</v>
      </c>
      <c r="O3" s="50">
        <f t="shared" ref="O3:O42" si="0">SUM(E3:I3)</f>
        <v>25</v>
      </c>
      <c r="P3" s="50">
        <f t="shared" ref="P3:P42" si="1">J3+K3</f>
        <v>16</v>
      </c>
      <c r="Q3" s="29">
        <f t="shared" ref="Q3:Q42" si="2">C3+D3+O3+P3</f>
        <v>70</v>
      </c>
      <c r="R3" s="30">
        <f>'2过程成绩'!I7*概述!A$19/100+'2期末&amp;总评'!Q3*概述!B$19/100</f>
        <v>68.5</v>
      </c>
    </row>
    <row r="4" spans="1:26">
      <c r="A4" s="43" t="s">
        <v>147</v>
      </c>
      <c r="B4" s="44" t="s">
        <v>148</v>
      </c>
      <c r="C4" s="27">
        <v>18</v>
      </c>
      <c r="D4" s="27">
        <v>10</v>
      </c>
      <c r="E4" s="27">
        <v>5</v>
      </c>
      <c r="F4" s="27">
        <v>5</v>
      </c>
      <c r="G4" s="27">
        <v>6</v>
      </c>
      <c r="H4" s="27">
        <v>8</v>
      </c>
      <c r="I4" s="27">
        <v>4</v>
      </c>
      <c r="J4" s="27">
        <v>9</v>
      </c>
      <c r="K4" s="27">
        <v>3</v>
      </c>
      <c r="L4" s="52">
        <f t="shared" ref="L4:L42" si="3">O4</f>
        <v>28</v>
      </c>
      <c r="M4" s="50">
        <f t="shared" ref="M4:M42" si="4">C4</f>
        <v>18</v>
      </c>
      <c r="N4" s="50">
        <f t="shared" ref="N4:N42" si="5">D4</f>
        <v>10</v>
      </c>
      <c r="O4" s="50">
        <f t="shared" si="0"/>
        <v>28</v>
      </c>
      <c r="P4" s="50">
        <f t="shared" si="1"/>
        <v>12</v>
      </c>
      <c r="Q4" s="29">
        <f t="shared" si="2"/>
        <v>68</v>
      </c>
      <c r="R4" s="30">
        <f>'2过程成绩'!I8*概述!A$19/100+'2期末&amp;总评'!Q4*概述!B$19/100</f>
        <v>66.5</v>
      </c>
    </row>
    <row r="5" spans="1:26">
      <c r="A5" s="43" t="s">
        <v>149</v>
      </c>
      <c r="B5" s="44" t="s">
        <v>150</v>
      </c>
      <c r="C5" s="27">
        <v>16</v>
      </c>
      <c r="D5" s="27">
        <v>10</v>
      </c>
      <c r="E5" s="27">
        <v>8</v>
      </c>
      <c r="F5" s="27">
        <v>4</v>
      </c>
      <c r="G5" s="27">
        <v>6</v>
      </c>
      <c r="H5" s="27">
        <v>6</v>
      </c>
      <c r="I5" s="27">
        <v>6</v>
      </c>
      <c r="J5" s="27">
        <v>9</v>
      </c>
      <c r="K5" s="27">
        <v>8</v>
      </c>
      <c r="L5" s="52">
        <f t="shared" si="3"/>
        <v>30</v>
      </c>
      <c r="M5" s="50">
        <f t="shared" si="4"/>
        <v>16</v>
      </c>
      <c r="N5" s="50">
        <f t="shared" si="5"/>
        <v>10</v>
      </c>
      <c r="O5" s="50">
        <f t="shared" si="0"/>
        <v>30</v>
      </c>
      <c r="P5" s="50">
        <f t="shared" si="1"/>
        <v>17</v>
      </c>
      <c r="Q5" s="29">
        <f t="shared" si="2"/>
        <v>73</v>
      </c>
      <c r="R5" s="30">
        <f>'2过程成绩'!I9*概述!A$19/100+'2期末&amp;总评'!Q5*概述!B$19/100</f>
        <v>78</v>
      </c>
    </row>
    <row r="6" spans="1:26">
      <c r="A6" s="43" t="s">
        <v>151</v>
      </c>
      <c r="B6" s="44" t="s">
        <v>152</v>
      </c>
      <c r="C6" s="27">
        <v>18</v>
      </c>
      <c r="D6" s="27">
        <v>6</v>
      </c>
      <c r="E6" s="27">
        <v>0</v>
      </c>
      <c r="F6" s="27">
        <v>5</v>
      </c>
      <c r="G6" s="27">
        <v>6</v>
      </c>
      <c r="H6" s="27">
        <v>0</v>
      </c>
      <c r="I6" s="27">
        <v>6</v>
      </c>
      <c r="J6" s="27">
        <v>9</v>
      </c>
      <c r="K6" s="27">
        <v>7</v>
      </c>
      <c r="L6" s="52">
        <f t="shared" si="3"/>
        <v>17</v>
      </c>
      <c r="M6" s="50">
        <f t="shared" si="4"/>
        <v>18</v>
      </c>
      <c r="N6" s="50">
        <f t="shared" si="5"/>
        <v>6</v>
      </c>
      <c r="O6" s="50">
        <f t="shared" si="0"/>
        <v>17</v>
      </c>
      <c r="P6" s="50">
        <f t="shared" si="1"/>
        <v>16</v>
      </c>
      <c r="Q6" s="29">
        <f t="shared" si="2"/>
        <v>57</v>
      </c>
      <c r="R6" s="30">
        <f>'2过程成绩'!I10*概述!A$19/100+'2期末&amp;总评'!Q6*概述!B$19/100</f>
        <v>66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</row>
    <row r="7" spans="1:26">
      <c r="A7" s="43" t="s">
        <v>153</v>
      </c>
      <c r="B7" s="44" t="s">
        <v>154</v>
      </c>
      <c r="C7" s="27">
        <v>19</v>
      </c>
      <c r="D7" s="27">
        <v>10</v>
      </c>
      <c r="E7" s="27">
        <v>6</v>
      </c>
      <c r="F7" s="27">
        <v>5</v>
      </c>
      <c r="G7" s="27">
        <v>6</v>
      </c>
      <c r="H7" s="27">
        <v>8</v>
      </c>
      <c r="I7" s="27">
        <v>8</v>
      </c>
      <c r="J7" s="27">
        <v>9</v>
      </c>
      <c r="K7" s="27">
        <v>3</v>
      </c>
      <c r="L7" s="52">
        <f t="shared" si="3"/>
        <v>33</v>
      </c>
      <c r="M7" s="50">
        <f t="shared" si="4"/>
        <v>19</v>
      </c>
      <c r="N7" s="50">
        <f t="shared" si="5"/>
        <v>10</v>
      </c>
      <c r="O7" s="50">
        <f t="shared" si="0"/>
        <v>33</v>
      </c>
      <c r="P7" s="50">
        <f t="shared" si="1"/>
        <v>12</v>
      </c>
      <c r="Q7" s="29">
        <f t="shared" si="2"/>
        <v>74</v>
      </c>
      <c r="R7" s="30">
        <f>'2过程成绩'!I11*概述!A$19/100+'2期末&amp;总评'!Q7*概述!B$19/100</f>
        <v>77.5</v>
      </c>
      <c r="T7">
        <f>COUNTIF(Q:Q,"&lt;39.5")</f>
        <v>0</v>
      </c>
      <c r="U7">
        <f>COUNTIF(Q:Q,"&lt;49.5")</f>
        <v>1</v>
      </c>
      <c r="V7">
        <f>COUNTIF(Q:Q,"&lt;59.5")</f>
        <v>10</v>
      </c>
      <c r="W7">
        <f>COUNTIF(Q:Q,"&lt;69.5")</f>
        <v>22</v>
      </c>
      <c r="X7">
        <f>COUNTIF(Q:Q,"&lt;79.5")</f>
        <v>38</v>
      </c>
      <c r="Y7">
        <f>COUNTIF(Q:Q,"&lt;89.5")</f>
        <v>39</v>
      </c>
      <c r="Z7">
        <f>COUNTIF(Q:Q,"&lt;100")</f>
        <v>40</v>
      </c>
    </row>
    <row r="8" spans="1:26">
      <c r="A8" s="43" t="s">
        <v>155</v>
      </c>
      <c r="B8" s="44" t="s">
        <v>156</v>
      </c>
      <c r="C8" s="27">
        <v>15</v>
      </c>
      <c r="D8" s="27">
        <v>5</v>
      </c>
      <c r="E8" s="27">
        <v>6</v>
      </c>
      <c r="F8" s="27">
        <v>4</v>
      </c>
      <c r="G8" s="27">
        <v>5</v>
      </c>
      <c r="H8" s="27">
        <v>5</v>
      </c>
      <c r="I8" s="27">
        <v>6</v>
      </c>
      <c r="J8" s="27">
        <v>8</v>
      </c>
      <c r="K8" s="27">
        <v>3</v>
      </c>
      <c r="L8" s="52">
        <f t="shared" si="3"/>
        <v>26</v>
      </c>
      <c r="M8" s="50">
        <f t="shared" si="4"/>
        <v>15</v>
      </c>
      <c r="N8" s="50">
        <f t="shared" si="5"/>
        <v>5</v>
      </c>
      <c r="O8" s="50">
        <f t="shared" si="0"/>
        <v>26</v>
      </c>
      <c r="P8" s="50">
        <f t="shared" si="1"/>
        <v>11</v>
      </c>
      <c r="Q8" s="29">
        <f t="shared" si="2"/>
        <v>57</v>
      </c>
      <c r="R8" s="30">
        <f>'2过程成绩'!I12*概述!A$19/100+'2期末&amp;总评'!Q8*概述!B$19/100</f>
        <v>69</v>
      </c>
      <c r="T8">
        <f>T7</f>
        <v>0</v>
      </c>
      <c r="U8">
        <f>U7-T7</f>
        <v>1</v>
      </c>
      <c r="V8">
        <f>V7-U7</f>
        <v>9</v>
      </c>
      <c r="W8">
        <f>W7-V7</f>
        <v>12</v>
      </c>
      <c r="X8">
        <f t="shared" ref="X8:Z8" si="6">X7-W7</f>
        <v>16</v>
      </c>
      <c r="Y8">
        <f t="shared" si="6"/>
        <v>1</v>
      </c>
      <c r="Z8">
        <f t="shared" si="6"/>
        <v>1</v>
      </c>
    </row>
    <row r="9" spans="1:26">
      <c r="A9" s="43" t="s">
        <v>157</v>
      </c>
      <c r="B9" s="44" t="s">
        <v>158</v>
      </c>
      <c r="C9" s="27">
        <v>17</v>
      </c>
      <c r="D9" s="27">
        <v>10</v>
      </c>
      <c r="E9" s="27">
        <v>6</v>
      </c>
      <c r="F9" s="27">
        <v>6</v>
      </c>
      <c r="G9" s="27">
        <v>6</v>
      </c>
      <c r="H9" s="27">
        <v>8</v>
      </c>
      <c r="I9" s="27">
        <v>6</v>
      </c>
      <c r="J9" s="27">
        <v>8</v>
      </c>
      <c r="K9" s="27">
        <v>6</v>
      </c>
      <c r="L9" s="52">
        <f t="shared" si="3"/>
        <v>32</v>
      </c>
      <c r="M9" s="50">
        <f t="shared" si="4"/>
        <v>17</v>
      </c>
      <c r="N9" s="50">
        <f t="shared" si="5"/>
        <v>10</v>
      </c>
      <c r="O9" s="50">
        <f t="shared" si="0"/>
        <v>32</v>
      </c>
      <c r="P9" s="50">
        <f t="shared" si="1"/>
        <v>14</v>
      </c>
      <c r="Q9" s="29">
        <f t="shared" si="2"/>
        <v>73</v>
      </c>
      <c r="R9" s="30">
        <f>'2过程成绩'!I13*概述!A$19/100+'2期末&amp;总评'!Q9*概述!B$19/100</f>
        <v>76.5</v>
      </c>
      <c r="T9" s="31">
        <f t="shared" ref="T9:Z9" si="7">T8/$Z$7</f>
        <v>0</v>
      </c>
      <c r="U9" s="31">
        <f t="shared" si="7"/>
        <v>2.5000000000000001E-2</v>
      </c>
      <c r="V9" s="31">
        <f t="shared" si="7"/>
        <v>0.22500000000000001</v>
      </c>
      <c r="W9" s="31">
        <f t="shared" si="7"/>
        <v>0.3</v>
      </c>
      <c r="X9" s="31">
        <f t="shared" si="7"/>
        <v>0.4</v>
      </c>
      <c r="Y9" s="31">
        <f t="shared" si="7"/>
        <v>2.5000000000000001E-2</v>
      </c>
      <c r="Z9" s="31">
        <f t="shared" si="7"/>
        <v>2.5000000000000001E-2</v>
      </c>
    </row>
    <row r="10" spans="1:26">
      <c r="A10" s="43" t="s">
        <v>159</v>
      </c>
      <c r="B10" s="44" t="s">
        <v>160</v>
      </c>
      <c r="C10" s="27">
        <v>18</v>
      </c>
      <c r="D10" s="27">
        <v>10</v>
      </c>
      <c r="E10" s="27">
        <v>6</v>
      </c>
      <c r="F10" s="27">
        <v>4</v>
      </c>
      <c r="G10" s="27">
        <v>6</v>
      </c>
      <c r="H10" s="27">
        <v>2</v>
      </c>
      <c r="I10" s="27">
        <v>8</v>
      </c>
      <c r="J10" s="27">
        <v>9</v>
      </c>
      <c r="K10" s="27">
        <v>6</v>
      </c>
      <c r="L10" s="52">
        <f t="shared" si="3"/>
        <v>26</v>
      </c>
      <c r="M10" s="50">
        <f t="shared" si="4"/>
        <v>18</v>
      </c>
      <c r="N10" s="50">
        <f t="shared" si="5"/>
        <v>10</v>
      </c>
      <c r="O10" s="50">
        <f t="shared" si="0"/>
        <v>26</v>
      </c>
      <c r="P10" s="50">
        <f t="shared" si="1"/>
        <v>15</v>
      </c>
      <c r="Q10" s="29">
        <f t="shared" si="2"/>
        <v>69</v>
      </c>
      <c r="R10" s="30">
        <f>'2过程成绩'!I14*概述!A$19/100+'2期末&amp;总评'!Q10*概述!B$19/100</f>
        <v>75.5</v>
      </c>
    </row>
    <row r="11" spans="1:26">
      <c r="A11" s="43" t="s">
        <v>161</v>
      </c>
      <c r="B11" s="44" t="s">
        <v>162</v>
      </c>
      <c r="C11" s="27">
        <v>18</v>
      </c>
      <c r="D11" s="27">
        <v>9</v>
      </c>
      <c r="E11" s="27">
        <v>6</v>
      </c>
      <c r="F11" s="27">
        <v>5</v>
      </c>
      <c r="G11" s="27">
        <v>6</v>
      </c>
      <c r="H11" s="27">
        <v>2</v>
      </c>
      <c r="I11" s="27">
        <v>6</v>
      </c>
      <c r="J11" s="27">
        <v>9</v>
      </c>
      <c r="K11" s="27">
        <v>1</v>
      </c>
      <c r="L11" s="52">
        <f t="shared" si="3"/>
        <v>25</v>
      </c>
      <c r="M11" s="50">
        <f t="shared" si="4"/>
        <v>18</v>
      </c>
      <c r="N11" s="50">
        <f t="shared" si="5"/>
        <v>9</v>
      </c>
      <c r="O11" s="50">
        <f t="shared" si="0"/>
        <v>25</v>
      </c>
      <c r="P11" s="50">
        <f t="shared" si="1"/>
        <v>10</v>
      </c>
      <c r="Q11" s="29">
        <f t="shared" si="2"/>
        <v>62</v>
      </c>
      <c r="R11" s="30">
        <f>'2过程成绩'!I15*概述!A$19/100+'2期末&amp;总评'!Q11*概述!B$19/100</f>
        <v>64.5</v>
      </c>
    </row>
    <row r="12" spans="1:26">
      <c r="A12" s="43" t="s">
        <v>163</v>
      </c>
      <c r="B12" s="44" t="s">
        <v>164</v>
      </c>
      <c r="C12" s="27">
        <v>18</v>
      </c>
      <c r="D12" s="27">
        <v>10</v>
      </c>
      <c r="E12" s="27">
        <v>8</v>
      </c>
      <c r="F12" s="27">
        <v>4</v>
      </c>
      <c r="G12" s="27">
        <v>6</v>
      </c>
      <c r="H12" s="27">
        <v>8</v>
      </c>
      <c r="I12" s="27">
        <v>6</v>
      </c>
      <c r="J12" s="27">
        <v>9</v>
      </c>
      <c r="K12" s="27">
        <v>4</v>
      </c>
      <c r="L12" s="52">
        <f t="shared" si="3"/>
        <v>32</v>
      </c>
      <c r="M12" s="50">
        <f t="shared" si="4"/>
        <v>18</v>
      </c>
      <c r="N12" s="50">
        <f t="shared" si="5"/>
        <v>10</v>
      </c>
      <c r="O12" s="50">
        <f t="shared" si="0"/>
        <v>32</v>
      </c>
      <c r="P12" s="50">
        <f t="shared" si="1"/>
        <v>13</v>
      </c>
      <c r="Q12" s="29">
        <f t="shared" si="2"/>
        <v>73</v>
      </c>
      <c r="R12" s="30">
        <f>'2过程成绩'!I16*概述!A$19/100+'2期末&amp;总评'!Q12*概述!B$19/100</f>
        <v>75.5</v>
      </c>
    </row>
    <row r="13" spans="1:26">
      <c r="A13" s="43" t="s">
        <v>165</v>
      </c>
      <c r="B13" s="44" t="s">
        <v>166</v>
      </c>
      <c r="C13" s="27">
        <v>17</v>
      </c>
      <c r="D13" s="27">
        <v>8</v>
      </c>
      <c r="E13" s="27">
        <v>6</v>
      </c>
      <c r="F13" s="27">
        <v>4</v>
      </c>
      <c r="G13" s="27">
        <v>5</v>
      </c>
      <c r="H13" s="27">
        <v>8</v>
      </c>
      <c r="I13" s="27">
        <v>6</v>
      </c>
      <c r="J13" s="27">
        <v>9</v>
      </c>
      <c r="K13" s="27">
        <v>5</v>
      </c>
      <c r="L13" s="52">
        <f t="shared" si="3"/>
        <v>29</v>
      </c>
      <c r="M13" s="50">
        <f t="shared" si="4"/>
        <v>17</v>
      </c>
      <c r="N13" s="50">
        <f t="shared" si="5"/>
        <v>8</v>
      </c>
      <c r="O13" s="50">
        <f t="shared" si="0"/>
        <v>29</v>
      </c>
      <c r="P13" s="50">
        <f t="shared" si="1"/>
        <v>14</v>
      </c>
      <c r="Q13" s="29">
        <f t="shared" si="2"/>
        <v>68</v>
      </c>
      <c r="R13" s="30">
        <f>'2过程成绩'!I17*概述!A$19/100+'2期末&amp;总评'!Q13*概述!B$19/100</f>
        <v>73.5</v>
      </c>
    </row>
    <row r="14" spans="1:26">
      <c r="A14" s="43" t="s">
        <v>167</v>
      </c>
      <c r="B14" s="44" t="s">
        <v>168</v>
      </c>
      <c r="C14" s="27">
        <v>18</v>
      </c>
      <c r="D14" s="27">
        <v>10</v>
      </c>
      <c r="E14" s="27">
        <v>4</v>
      </c>
      <c r="F14" s="27">
        <v>5</v>
      </c>
      <c r="G14" s="27">
        <v>8</v>
      </c>
      <c r="H14" s="27">
        <v>8</v>
      </c>
      <c r="I14" s="27">
        <v>7</v>
      </c>
      <c r="J14" s="27">
        <v>7</v>
      </c>
      <c r="K14" s="27">
        <v>8</v>
      </c>
      <c r="L14" s="52">
        <f t="shared" si="3"/>
        <v>32</v>
      </c>
      <c r="M14" s="50">
        <f t="shared" si="4"/>
        <v>18</v>
      </c>
      <c r="N14" s="50">
        <f t="shared" si="5"/>
        <v>10</v>
      </c>
      <c r="O14" s="50">
        <f t="shared" si="0"/>
        <v>32</v>
      </c>
      <c r="P14" s="50">
        <f t="shared" si="1"/>
        <v>15</v>
      </c>
      <c r="Q14" s="29">
        <f t="shared" si="2"/>
        <v>75</v>
      </c>
      <c r="R14" s="30">
        <f>'2过程成绩'!I18*概述!A$19/100+'2期末&amp;总评'!Q14*概述!B$19/100</f>
        <v>78.5</v>
      </c>
    </row>
    <row r="15" spans="1:26">
      <c r="A15" s="43" t="s">
        <v>169</v>
      </c>
      <c r="B15" s="44" t="s">
        <v>170</v>
      </c>
      <c r="C15" s="27">
        <v>15</v>
      </c>
      <c r="D15" s="27">
        <v>6</v>
      </c>
      <c r="E15" s="27">
        <v>4</v>
      </c>
      <c r="F15" s="27">
        <v>5</v>
      </c>
      <c r="G15" s="27">
        <v>8</v>
      </c>
      <c r="H15" s="27">
        <v>8</v>
      </c>
      <c r="I15" s="27">
        <v>4</v>
      </c>
      <c r="J15" s="27">
        <v>11</v>
      </c>
      <c r="K15" s="27">
        <v>7</v>
      </c>
      <c r="L15" s="52">
        <f t="shared" si="3"/>
        <v>29</v>
      </c>
      <c r="M15" s="50">
        <f t="shared" si="4"/>
        <v>15</v>
      </c>
      <c r="N15" s="50">
        <f t="shared" si="5"/>
        <v>6</v>
      </c>
      <c r="O15" s="50">
        <f t="shared" si="0"/>
        <v>29</v>
      </c>
      <c r="P15" s="50">
        <f t="shared" si="1"/>
        <v>18</v>
      </c>
      <c r="Q15" s="29">
        <f t="shared" si="2"/>
        <v>68</v>
      </c>
      <c r="R15" s="30">
        <f>'2过程成绩'!I19*概述!A$19/100+'2期末&amp;总评'!Q15*概述!B$19/100</f>
        <v>71.5</v>
      </c>
    </row>
    <row r="16" spans="1:26">
      <c r="A16" s="43" t="s">
        <v>171</v>
      </c>
      <c r="B16" s="44" t="s">
        <v>172</v>
      </c>
      <c r="C16" s="27">
        <v>15</v>
      </c>
      <c r="D16" s="27">
        <v>9</v>
      </c>
      <c r="E16" s="27">
        <v>6</v>
      </c>
      <c r="F16" s="27">
        <v>4</v>
      </c>
      <c r="G16" s="27">
        <v>8</v>
      </c>
      <c r="H16" s="27">
        <v>2</v>
      </c>
      <c r="I16" s="27">
        <v>6</v>
      </c>
      <c r="J16" s="27">
        <v>9</v>
      </c>
      <c r="K16" s="27">
        <v>1</v>
      </c>
      <c r="L16" s="52">
        <f t="shared" si="3"/>
        <v>26</v>
      </c>
      <c r="M16" s="50">
        <f t="shared" si="4"/>
        <v>15</v>
      </c>
      <c r="N16" s="50">
        <f t="shared" si="5"/>
        <v>9</v>
      </c>
      <c r="O16" s="50">
        <f t="shared" si="0"/>
        <v>26</v>
      </c>
      <c r="P16" s="50">
        <f t="shared" si="1"/>
        <v>10</v>
      </c>
      <c r="Q16" s="29">
        <f t="shared" si="2"/>
        <v>60</v>
      </c>
      <c r="R16" s="30">
        <f>'2过程成绩'!I20*概述!A$19/100+'2期末&amp;总评'!Q16*概述!B$19/100</f>
        <v>67.5</v>
      </c>
    </row>
    <row r="17" spans="1:18">
      <c r="A17" s="43" t="s">
        <v>173</v>
      </c>
      <c r="B17" s="44" t="s">
        <v>174</v>
      </c>
      <c r="C17" s="27">
        <v>19</v>
      </c>
      <c r="D17" s="27">
        <v>8</v>
      </c>
      <c r="E17" s="27">
        <v>4</v>
      </c>
      <c r="F17" s="27">
        <v>4</v>
      </c>
      <c r="G17" s="27">
        <v>6</v>
      </c>
      <c r="H17" s="27">
        <v>5</v>
      </c>
      <c r="I17" s="27">
        <v>4</v>
      </c>
      <c r="J17" s="27">
        <v>6</v>
      </c>
      <c r="K17" s="27">
        <v>3</v>
      </c>
      <c r="L17" s="52">
        <f t="shared" si="3"/>
        <v>23</v>
      </c>
      <c r="M17" s="50">
        <f t="shared" si="4"/>
        <v>19</v>
      </c>
      <c r="N17" s="50">
        <f t="shared" si="5"/>
        <v>8</v>
      </c>
      <c r="O17" s="50">
        <f t="shared" si="0"/>
        <v>23</v>
      </c>
      <c r="P17" s="50">
        <f t="shared" si="1"/>
        <v>9</v>
      </c>
      <c r="Q17" s="29">
        <f t="shared" si="2"/>
        <v>59</v>
      </c>
      <c r="R17" s="30">
        <f>'2过程成绩'!I21*概述!A$19/100+'2期末&amp;总评'!Q17*概述!B$19/100</f>
        <v>65.5</v>
      </c>
    </row>
    <row r="18" spans="1:18">
      <c r="A18" s="43" t="s">
        <v>175</v>
      </c>
      <c r="B18" s="44" t="s">
        <v>176</v>
      </c>
      <c r="C18" s="27">
        <v>18</v>
      </c>
      <c r="D18" s="27">
        <v>10</v>
      </c>
      <c r="E18" s="27">
        <v>6</v>
      </c>
      <c r="F18" s="27">
        <v>6</v>
      </c>
      <c r="G18" s="27">
        <v>6</v>
      </c>
      <c r="H18" s="27">
        <v>8</v>
      </c>
      <c r="I18" s="27">
        <v>6</v>
      </c>
      <c r="J18" s="27">
        <v>9</v>
      </c>
      <c r="K18" s="27">
        <v>5</v>
      </c>
      <c r="L18" s="52">
        <f t="shared" si="3"/>
        <v>32</v>
      </c>
      <c r="M18" s="50">
        <f t="shared" si="4"/>
        <v>18</v>
      </c>
      <c r="N18" s="50">
        <f t="shared" si="5"/>
        <v>10</v>
      </c>
      <c r="O18" s="50">
        <f t="shared" si="0"/>
        <v>32</v>
      </c>
      <c r="P18" s="50">
        <f t="shared" si="1"/>
        <v>14</v>
      </c>
      <c r="Q18" s="29">
        <f t="shared" si="2"/>
        <v>74</v>
      </c>
      <c r="R18" s="30">
        <f>'2过程成绩'!I22*概述!A$19/100+'2期末&amp;总评'!Q18*概述!B$19/100</f>
        <v>73.5</v>
      </c>
    </row>
    <row r="19" spans="1:18">
      <c r="A19" s="43" t="s">
        <v>177</v>
      </c>
      <c r="B19" s="44" t="s">
        <v>178</v>
      </c>
      <c r="C19" s="27">
        <v>18</v>
      </c>
      <c r="D19" s="27">
        <v>9</v>
      </c>
      <c r="E19" s="27">
        <v>6</v>
      </c>
      <c r="F19" s="27">
        <v>4</v>
      </c>
      <c r="G19" s="27">
        <v>5</v>
      </c>
      <c r="H19" s="27">
        <v>0</v>
      </c>
      <c r="I19" s="27">
        <v>4</v>
      </c>
      <c r="J19" s="27">
        <v>0</v>
      </c>
      <c r="K19" s="27">
        <v>3</v>
      </c>
      <c r="L19" s="52">
        <f t="shared" si="3"/>
        <v>19</v>
      </c>
      <c r="M19" s="50">
        <f t="shared" si="4"/>
        <v>18</v>
      </c>
      <c r="N19" s="50">
        <f t="shared" si="5"/>
        <v>9</v>
      </c>
      <c r="O19" s="50">
        <f t="shared" si="0"/>
        <v>19</v>
      </c>
      <c r="P19" s="50">
        <f t="shared" si="1"/>
        <v>3</v>
      </c>
      <c r="Q19" s="29">
        <f t="shared" si="2"/>
        <v>49</v>
      </c>
      <c r="R19" s="30">
        <f>'2过程成绩'!I23*概述!A$19/100+'2期末&amp;总评'!Q19*概述!B$19/100</f>
        <v>54</v>
      </c>
    </row>
    <row r="20" spans="1:18">
      <c r="A20" s="43" t="s">
        <v>179</v>
      </c>
      <c r="B20" s="44" t="s">
        <v>180</v>
      </c>
      <c r="C20" s="27">
        <v>18</v>
      </c>
      <c r="D20" s="27">
        <v>9</v>
      </c>
      <c r="E20" s="27">
        <v>3</v>
      </c>
      <c r="F20" s="27">
        <v>4</v>
      </c>
      <c r="G20" s="27">
        <v>6</v>
      </c>
      <c r="H20" s="27">
        <v>8</v>
      </c>
      <c r="I20" s="27">
        <v>8</v>
      </c>
      <c r="J20" s="27">
        <v>9</v>
      </c>
      <c r="K20" s="27">
        <v>0</v>
      </c>
      <c r="L20" s="52">
        <f t="shared" si="3"/>
        <v>29</v>
      </c>
      <c r="M20" s="50">
        <f t="shared" si="4"/>
        <v>18</v>
      </c>
      <c r="N20" s="50">
        <f t="shared" si="5"/>
        <v>9</v>
      </c>
      <c r="O20" s="50">
        <f t="shared" si="0"/>
        <v>29</v>
      </c>
      <c r="P20" s="50">
        <f t="shared" si="1"/>
        <v>9</v>
      </c>
      <c r="Q20" s="29">
        <f t="shared" si="2"/>
        <v>65</v>
      </c>
      <c r="R20" s="30">
        <f>'2过程成绩'!I24*概述!A$19/100+'2期末&amp;总评'!Q20*概述!B$19/100</f>
        <v>70.5</v>
      </c>
    </row>
    <row r="21" spans="1:18">
      <c r="A21" s="43" t="s">
        <v>181</v>
      </c>
      <c r="B21" s="44" t="s">
        <v>182</v>
      </c>
      <c r="C21" s="27">
        <v>17</v>
      </c>
      <c r="D21" s="27">
        <v>10</v>
      </c>
      <c r="E21" s="27">
        <v>8</v>
      </c>
      <c r="F21" s="27">
        <v>6</v>
      </c>
      <c r="G21" s="27">
        <v>6</v>
      </c>
      <c r="H21" s="27">
        <v>8</v>
      </c>
      <c r="I21" s="27">
        <v>4</v>
      </c>
      <c r="J21" s="27">
        <v>8</v>
      </c>
      <c r="K21" s="27">
        <v>6</v>
      </c>
      <c r="L21" s="52">
        <f t="shared" si="3"/>
        <v>32</v>
      </c>
      <c r="M21" s="50">
        <f t="shared" si="4"/>
        <v>17</v>
      </c>
      <c r="N21" s="50">
        <f t="shared" si="5"/>
        <v>10</v>
      </c>
      <c r="O21" s="50">
        <f t="shared" si="0"/>
        <v>32</v>
      </c>
      <c r="P21" s="50">
        <f t="shared" si="1"/>
        <v>14</v>
      </c>
      <c r="Q21" s="29">
        <f t="shared" si="2"/>
        <v>73</v>
      </c>
      <c r="R21" s="30">
        <f>'2过程成绩'!I25*概述!A$19/100+'2期末&amp;总评'!Q21*概述!B$19/100</f>
        <v>76.5</v>
      </c>
    </row>
    <row r="22" spans="1:18">
      <c r="A22" s="43" t="s">
        <v>183</v>
      </c>
      <c r="B22" s="44" t="s">
        <v>184</v>
      </c>
      <c r="C22" s="27">
        <v>19</v>
      </c>
      <c r="D22" s="27">
        <v>10</v>
      </c>
      <c r="E22" s="27">
        <v>6</v>
      </c>
      <c r="F22" s="27">
        <v>6</v>
      </c>
      <c r="G22" s="27">
        <v>6</v>
      </c>
      <c r="H22" s="27">
        <v>6</v>
      </c>
      <c r="I22" s="27">
        <v>6</v>
      </c>
      <c r="J22" s="27">
        <v>7</v>
      </c>
      <c r="K22" s="27">
        <v>10</v>
      </c>
      <c r="L22" s="52">
        <f t="shared" si="3"/>
        <v>30</v>
      </c>
      <c r="M22" s="50">
        <f t="shared" si="4"/>
        <v>19</v>
      </c>
      <c r="N22" s="50">
        <f t="shared" si="5"/>
        <v>10</v>
      </c>
      <c r="O22" s="50">
        <f t="shared" si="0"/>
        <v>30</v>
      </c>
      <c r="P22" s="50">
        <f t="shared" si="1"/>
        <v>17</v>
      </c>
      <c r="Q22" s="29">
        <f t="shared" si="2"/>
        <v>76</v>
      </c>
      <c r="R22" s="30">
        <f>'2过程成绩'!I26*概述!A$19/100+'2期末&amp;总评'!Q22*概述!B$19/100</f>
        <v>78</v>
      </c>
    </row>
    <row r="23" spans="1:18">
      <c r="A23" s="43" t="s">
        <v>185</v>
      </c>
      <c r="B23" s="44" t="s">
        <v>186</v>
      </c>
      <c r="C23" s="27">
        <v>19</v>
      </c>
      <c r="D23" s="27">
        <v>10</v>
      </c>
      <c r="E23" s="27">
        <v>1</v>
      </c>
      <c r="F23" s="27">
        <v>5</v>
      </c>
      <c r="G23" s="27">
        <v>6</v>
      </c>
      <c r="H23" s="27">
        <v>8</v>
      </c>
      <c r="I23" s="27">
        <v>8</v>
      </c>
      <c r="J23" s="27">
        <v>9</v>
      </c>
      <c r="K23" s="27">
        <v>4</v>
      </c>
      <c r="L23" s="52">
        <f t="shared" si="3"/>
        <v>28</v>
      </c>
      <c r="M23" s="50">
        <f t="shared" si="4"/>
        <v>19</v>
      </c>
      <c r="N23" s="50">
        <f t="shared" si="5"/>
        <v>10</v>
      </c>
      <c r="O23" s="50">
        <f t="shared" si="0"/>
        <v>28</v>
      </c>
      <c r="P23" s="50">
        <f t="shared" si="1"/>
        <v>13</v>
      </c>
      <c r="Q23" s="29">
        <f t="shared" si="2"/>
        <v>70</v>
      </c>
      <c r="R23" s="30">
        <f>'2过程成绩'!I27*概述!A$19/100+'2期末&amp;总评'!Q23*概述!B$19/100</f>
        <v>75.5</v>
      </c>
    </row>
    <row r="24" spans="1:18">
      <c r="A24" s="43" t="s">
        <v>187</v>
      </c>
      <c r="B24" s="44" t="s">
        <v>188</v>
      </c>
      <c r="C24" s="27">
        <v>17</v>
      </c>
      <c r="D24" s="27">
        <v>8</v>
      </c>
      <c r="E24" s="27">
        <v>6</v>
      </c>
      <c r="F24" s="27">
        <v>5</v>
      </c>
      <c r="G24" s="27">
        <v>4</v>
      </c>
      <c r="H24" s="27">
        <v>8</v>
      </c>
      <c r="I24" s="27">
        <v>6</v>
      </c>
      <c r="J24" s="27">
        <v>11</v>
      </c>
      <c r="K24" s="27">
        <v>11</v>
      </c>
      <c r="L24" s="52">
        <f t="shared" si="3"/>
        <v>29</v>
      </c>
      <c r="M24" s="50">
        <f t="shared" si="4"/>
        <v>17</v>
      </c>
      <c r="N24" s="50">
        <f t="shared" si="5"/>
        <v>8</v>
      </c>
      <c r="O24" s="50">
        <f t="shared" si="0"/>
        <v>29</v>
      </c>
      <c r="P24" s="50">
        <f t="shared" si="1"/>
        <v>22</v>
      </c>
      <c r="Q24" s="29">
        <f t="shared" si="2"/>
        <v>76</v>
      </c>
      <c r="R24" s="30">
        <f>'2过程成绩'!I28*概述!A$19/100+'2期末&amp;总评'!Q24*概述!B$19/100</f>
        <v>76</v>
      </c>
    </row>
    <row r="25" spans="1:18">
      <c r="A25" s="43" t="s">
        <v>189</v>
      </c>
      <c r="B25" s="44" t="s">
        <v>190</v>
      </c>
      <c r="C25" s="27">
        <v>18</v>
      </c>
      <c r="D25" s="27">
        <v>9</v>
      </c>
      <c r="E25" s="27">
        <v>5</v>
      </c>
      <c r="F25" s="27">
        <v>5</v>
      </c>
      <c r="G25" s="27">
        <v>6</v>
      </c>
      <c r="H25" s="27">
        <v>2</v>
      </c>
      <c r="I25" s="27">
        <v>6</v>
      </c>
      <c r="J25" s="27">
        <v>8</v>
      </c>
      <c r="K25" s="27">
        <v>1</v>
      </c>
      <c r="L25" s="52">
        <f t="shared" si="3"/>
        <v>24</v>
      </c>
      <c r="M25" s="50">
        <f t="shared" si="4"/>
        <v>18</v>
      </c>
      <c r="N25" s="50">
        <f t="shared" si="5"/>
        <v>9</v>
      </c>
      <c r="O25" s="50">
        <f t="shared" si="0"/>
        <v>24</v>
      </c>
      <c r="P25" s="50">
        <f t="shared" si="1"/>
        <v>9</v>
      </c>
      <c r="Q25" s="29">
        <f t="shared" si="2"/>
        <v>60</v>
      </c>
      <c r="R25" s="30">
        <f>'2过程成绩'!I29*概述!A$19/100+'2期末&amp;总评'!Q25*概述!B$19/100</f>
        <v>70.5</v>
      </c>
    </row>
    <row r="26" spans="1:18">
      <c r="A26" s="43" t="s">
        <v>191</v>
      </c>
      <c r="B26" s="44" t="s">
        <v>192</v>
      </c>
      <c r="C26" s="27">
        <v>16</v>
      </c>
      <c r="D26" s="27">
        <v>10</v>
      </c>
      <c r="E26" s="27">
        <v>2</v>
      </c>
      <c r="F26" s="27">
        <v>4</v>
      </c>
      <c r="G26" s="27">
        <v>6</v>
      </c>
      <c r="H26" s="27">
        <v>5</v>
      </c>
      <c r="I26" s="27">
        <v>6</v>
      </c>
      <c r="J26" s="27">
        <v>8</v>
      </c>
      <c r="K26" s="27">
        <v>4</v>
      </c>
      <c r="L26" s="52">
        <f t="shared" si="3"/>
        <v>23</v>
      </c>
      <c r="M26" s="50">
        <f t="shared" si="4"/>
        <v>16</v>
      </c>
      <c r="N26" s="50">
        <f t="shared" si="5"/>
        <v>10</v>
      </c>
      <c r="O26" s="50">
        <f t="shared" si="0"/>
        <v>23</v>
      </c>
      <c r="P26" s="50">
        <f t="shared" si="1"/>
        <v>12</v>
      </c>
      <c r="Q26" s="29">
        <f t="shared" si="2"/>
        <v>61</v>
      </c>
      <c r="R26" s="30">
        <f>'2过程成绩'!I30*概述!A$19/100+'2期末&amp;总评'!Q26*概述!B$19/100</f>
        <v>70.5</v>
      </c>
    </row>
    <row r="27" spans="1:18">
      <c r="A27" s="43" t="s">
        <v>193</v>
      </c>
      <c r="B27" s="44" t="s">
        <v>194</v>
      </c>
      <c r="C27" s="27">
        <v>18</v>
      </c>
      <c r="D27" s="27">
        <v>10</v>
      </c>
      <c r="E27" s="27">
        <v>6</v>
      </c>
      <c r="F27" s="27">
        <v>6</v>
      </c>
      <c r="G27" s="27">
        <v>8</v>
      </c>
      <c r="H27" s="27">
        <v>8</v>
      </c>
      <c r="I27" s="27">
        <v>6</v>
      </c>
      <c r="J27" s="27">
        <v>9</v>
      </c>
      <c r="K27" s="27">
        <v>11</v>
      </c>
      <c r="L27" s="52">
        <f t="shared" si="3"/>
        <v>34</v>
      </c>
      <c r="M27" s="50">
        <f t="shared" si="4"/>
        <v>18</v>
      </c>
      <c r="N27" s="50">
        <f t="shared" si="5"/>
        <v>10</v>
      </c>
      <c r="O27" s="50">
        <f t="shared" si="0"/>
        <v>34</v>
      </c>
      <c r="P27" s="50">
        <f t="shared" si="1"/>
        <v>20</v>
      </c>
      <c r="Q27" s="29">
        <f t="shared" si="2"/>
        <v>82</v>
      </c>
      <c r="R27" s="30">
        <f>'2过程成绩'!I31*概述!A$19/100+'2期末&amp;总评'!Q27*概述!B$19/100</f>
        <v>81.5</v>
      </c>
    </row>
    <row r="28" spans="1:18">
      <c r="A28" s="43" t="s">
        <v>195</v>
      </c>
      <c r="B28" s="44" t="s">
        <v>196</v>
      </c>
      <c r="C28" s="27">
        <v>19</v>
      </c>
      <c r="D28" s="27">
        <v>10</v>
      </c>
      <c r="E28" s="27">
        <v>5</v>
      </c>
      <c r="F28" s="27">
        <v>4</v>
      </c>
      <c r="G28" s="27">
        <v>6</v>
      </c>
      <c r="H28" s="27">
        <v>7</v>
      </c>
      <c r="I28" s="27">
        <v>6</v>
      </c>
      <c r="J28" s="27">
        <v>0</v>
      </c>
      <c r="K28" s="27">
        <v>2</v>
      </c>
      <c r="L28" s="52">
        <f t="shared" si="3"/>
        <v>28</v>
      </c>
      <c r="M28" s="50">
        <f t="shared" si="4"/>
        <v>19</v>
      </c>
      <c r="N28" s="50">
        <f t="shared" si="5"/>
        <v>10</v>
      </c>
      <c r="O28" s="50">
        <f t="shared" si="0"/>
        <v>28</v>
      </c>
      <c r="P28" s="50">
        <f t="shared" si="1"/>
        <v>2</v>
      </c>
      <c r="Q28" s="29">
        <f t="shared" si="2"/>
        <v>59</v>
      </c>
      <c r="R28" s="30">
        <f>'2过程成绩'!I32*概述!A$19/100+'2期末&amp;总评'!Q28*概述!B$19/100</f>
        <v>68</v>
      </c>
    </row>
    <row r="29" spans="1:18">
      <c r="A29" s="43" t="s">
        <v>197</v>
      </c>
      <c r="B29" s="44" t="s">
        <v>198</v>
      </c>
      <c r="C29" s="27">
        <v>19</v>
      </c>
      <c r="D29" s="27">
        <v>9</v>
      </c>
      <c r="E29" s="27">
        <v>4</v>
      </c>
      <c r="F29" s="27">
        <v>3</v>
      </c>
      <c r="G29" s="27">
        <v>5</v>
      </c>
      <c r="H29" s="27">
        <v>2</v>
      </c>
      <c r="I29" s="27">
        <v>8</v>
      </c>
      <c r="J29" s="27">
        <v>2</v>
      </c>
      <c r="K29" s="27">
        <v>2</v>
      </c>
      <c r="L29" s="52">
        <f t="shared" si="3"/>
        <v>22</v>
      </c>
      <c r="M29" s="50">
        <f t="shared" si="4"/>
        <v>19</v>
      </c>
      <c r="N29" s="50">
        <f t="shared" si="5"/>
        <v>9</v>
      </c>
      <c r="O29" s="50">
        <f t="shared" si="0"/>
        <v>22</v>
      </c>
      <c r="P29" s="50">
        <f t="shared" si="1"/>
        <v>4</v>
      </c>
      <c r="Q29" s="29">
        <f t="shared" si="2"/>
        <v>54</v>
      </c>
      <c r="R29" s="30">
        <f>'2过程成绩'!I33*概述!A$19/100+'2期末&amp;总评'!Q29*概述!B$19/100</f>
        <v>60</v>
      </c>
    </row>
    <row r="30" spans="1:18">
      <c r="A30" s="43" t="s">
        <v>199</v>
      </c>
      <c r="B30" s="44" t="s">
        <v>200</v>
      </c>
      <c r="C30" s="27">
        <v>16</v>
      </c>
      <c r="D30" s="27">
        <v>10</v>
      </c>
      <c r="E30" s="27">
        <v>8</v>
      </c>
      <c r="F30" s="27">
        <v>5</v>
      </c>
      <c r="G30" s="27">
        <v>6</v>
      </c>
      <c r="H30" s="27">
        <v>5</v>
      </c>
      <c r="I30" s="27">
        <v>6</v>
      </c>
      <c r="J30" s="27">
        <v>9</v>
      </c>
      <c r="K30" s="27">
        <v>5</v>
      </c>
      <c r="L30" s="52">
        <f t="shared" si="3"/>
        <v>30</v>
      </c>
      <c r="M30" s="50">
        <f t="shared" si="4"/>
        <v>16</v>
      </c>
      <c r="N30" s="50">
        <f t="shared" si="5"/>
        <v>10</v>
      </c>
      <c r="O30" s="50">
        <f t="shared" si="0"/>
        <v>30</v>
      </c>
      <c r="P30" s="50">
        <f t="shared" si="1"/>
        <v>14</v>
      </c>
      <c r="Q30" s="29">
        <f t="shared" si="2"/>
        <v>70</v>
      </c>
      <c r="R30" s="30">
        <f>'2过程成绩'!I34*概述!A$19/100+'2期末&amp;总评'!Q30*概述!B$19/100</f>
        <v>75</v>
      </c>
    </row>
    <row r="31" spans="1:18">
      <c r="A31" s="43" t="s">
        <v>201</v>
      </c>
      <c r="B31" s="44" t="s">
        <v>202</v>
      </c>
      <c r="C31" s="27">
        <v>17</v>
      </c>
      <c r="D31" s="27">
        <v>9</v>
      </c>
      <c r="E31" s="27">
        <v>0</v>
      </c>
      <c r="F31" s="27">
        <v>5</v>
      </c>
      <c r="G31" s="27">
        <v>5</v>
      </c>
      <c r="H31" s="27">
        <v>2</v>
      </c>
      <c r="I31" s="27">
        <v>6</v>
      </c>
      <c r="J31" s="27">
        <v>9</v>
      </c>
      <c r="K31" s="27">
        <v>3</v>
      </c>
      <c r="L31" s="52">
        <f t="shared" si="3"/>
        <v>18</v>
      </c>
      <c r="M31" s="50">
        <f t="shared" si="4"/>
        <v>17</v>
      </c>
      <c r="N31" s="50">
        <f t="shared" si="5"/>
        <v>9</v>
      </c>
      <c r="O31" s="50">
        <f t="shared" si="0"/>
        <v>18</v>
      </c>
      <c r="P31" s="50">
        <f t="shared" si="1"/>
        <v>12</v>
      </c>
      <c r="Q31" s="29">
        <f t="shared" si="2"/>
        <v>56</v>
      </c>
      <c r="R31" s="30">
        <f>'2过程成绩'!I35*概述!A$19/100+'2期末&amp;总评'!Q31*概述!B$19/100</f>
        <v>61.5</v>
      </c>
    </row>
    <row r="32" spans="1:18">
      <c r="A32" s="43" t="s">
        <v>203</v>
      </c>
      <c r="B32" s="44" t="s">
        <v>204</v>
      </c>
      <c r="C32" s="27">
        <v>20</v>
      </c>
      <c r="D32" s="27">
        <v>7</v>
      </c>
      <c r="E32" s="27">
        <v>6</v>
      </c>
      <c r="F32" s="27">
        <v>5</v>
      </c>
      <c r="G32" s="27">
        <v>5</v>
      </c>
      <c r="H32" s="27">
        <v>8</v>
      </c>
      <c r="I32" s="27">
        <v>4</v>
      </c>
      <c r="J32" s="27">
        <v>8</v>
      </c>
      <c r="K32" s="27">
        <v>1</v>
      </c>
      <c r="L32" s="52">
        <f t="shared" si="3"/>
        <v>28</v>
      </c>
      <c r="M32" s="50">
        <f t="shared" si="4"/>
        <v>20</v>
      </c>
      <c r="N32" s="50">
        <f t="shared" si="5"/>
        <v>7</v>
      </c>
      <c r="O32" s="50">
        <f t="shared" si="0"/>
        <v>28</v>
      </c>
      <c r="P32" s="50">
        <f t="shared" si="1"/>
        <v>9</v>
      </c>
      <c r="Q32" s="29">
        <f t="shared" si="2"/>
        <v>64</v>
      </c>
      <c r="R32" s="30">
        <f>'2过程成绩'!I36*概述!A$19/100+'2期末&amp;总评'!Q32*概述!B$19/100</f>
        <v>67</v>
      </c>
    </row>
    <row r="33" spans="1:18">
      <c r="A33" s="43" t="s">
        <v>205</v>
      </c>
      <c r="B33" s="44" t="s">
        <v>206</v>
      </c>
      <c r="C33" s="27">
        <v>19</v>
      </c>
      <c r="D33" s="27">
        <v>9</v>
      </c>
      <c r="E33" s="27">
        <v>6</v>
      </c>
      <c r="F33" s="27">
        <v>5</v>
      </c>
      <c r="G33" s="27">
        <v>8</v>
      </c>
      <c r="H33" s="27">
        <v>8</v>
      </c>
      <c r="I33" s="27">
        <v>8</v>
      </c>
      <c r="J33" s="27">
        <v>14</v>
      </c>
      <c r="K33" s="27">
        <v>15</v>
      </c>
      <c r="L33" s="52">
        <f t="shared" si="3"/>
        <v>35</v>
      </c>
      <c r="M33" s="50">
        <f t="shared" si="4"/>
        <v>19</v>
      </c>
      <c r="N33" s="50">
        <f t="shared" si="5"/>
        <v>9</v>
      </c>
      <c r="O33" s="50">
        <f t="shared" si="0"/>
        <v>35</v>
      </c>
      <c r="P33" s="50">
        <f t="shared" si="1"/>
        <v>29</v>
      </c>
      <c r="Q33" s="29">
        <f t="shared" si="2"/>
        <v>92</v>
      </c>
      <c r="R33" s="30">
        <f>'2过程成绩'!I37*概述!A$19/100+'2期末&amp;总评'!Q33*概述!B$19/100</f>
        <v>85.5</v>
      </c>
    </row>
    <row r="34" spans="1:18">
      <c r="A34" s="43" t="s">
        <v>207</v>
      </c>
      <c r="B34" s="44" t="s">
        <v>208</v>
      </c>
      <c r="C34" s="27">
        <v>19</v>
      </c>
      <c r="D34" s="27">
        <v>10</v>
      </c>
      <c r="E34" s="27">
        <v>5</v>
      </c>
      <c r="F34" s="27">
        <v>5</v>
      </c>
      <c r="G34" s="27">
        <v>6</v>
      </c>
      <c r="H34" s="27">
        <v>8</v>
      </c>
      <c r="I34" s="27">
        <v>6</v>
      </c>
      <c r="J34" s="27">
        <v>9</v>
      </c>
      <c r="K34" s="27">
        <v>2</v>
      </c>
      <c r="L34" s="52">
        <f t="shared" si="3"/>
        <v>30</v>
      </c>
      <c r="M34" s="50">
        <f t="shared" si="4"/>
        <v>19</v>
      </c>
      <c r="N34" s="50">
        <f t="shared" si="5"/>
        <v>10</v>
      </c>
      <c r="O34" s="50">
        <f t="shared" si="0"/>
        <v>30</v>
      </c>
      <c r="P34" s="50">
        <f t="shared" si="1"/>
        <v>11</v>
      </c>
      <c r="Q34" s="29">
        <f t="shared" si="2"/>
        <v>70</v>
      </c>
      <c r="R34" s="30">
        <f>'2过程成绩'!I38*概述!A$19/100+'2期末&amp;总评'!Q34*概述!B$19/100</f>
        <v>74.5</v>
      </c>
    </row>
    <row r="35" spans="1:18">
      <c r="A35" s="43" t="s">
        <v>209</v>
      </c>
      <c r="B35" s="44" t="s">
        <v>210</v>
      </c>
      <c r="C35" s="27">
        <v>16</v>
      </c>
      <c r="D35" s="27">
        <v>10</v>
      </c>
      <c r="E35" s="27">
        <v>6</v>
      </c>
      <c r="F35" s="27">
        <v>5</v>
      </c>
      <c r="G35" s="27">
        <v>5</v>
      </c>
      <c r="H35" s="27">
        <v>5</v>
      </c>
      <c r="I35" s="27">
        <v>8</v>
      </c>
      <c r="J35" s="27">
        <v>11</v>
      </c>
      <c r="K35" s="27">
        <v>9</v>
      </c>
      <c r="L35" s="52">
        <f t="shared" si="3"/>
        <v>29</v>
      </c>
      <c r="M35" s="50">
        <f t="shared" si="4"/>
        <v>16</v>
      </c>
      <c r="N35" s="50">
        <f t="shared" si="5"/>
        <v>10</v>
      </c>
      <c r="O35" s="50">
        <f t="shared" si="0"/>
        <v>29</v>
      </c>
      <c r="P35" s="50">
        <f t="shared" si="1"/>
        <v>20</v>
      </c>
      <c r="Q35" s="29">
        <f t="shared" si="2"/>
        <v>75</v>
      </c>
      <c r="R35" s="30">
        <f>'2过程成绩'!I39*概述!A$19/100+'2期末&amp;总评'!Q35*概述!B$19/100</f>
        <v>77</v>
      </c>
    </row>
    <row r="36" spans="1:18">
      <c r="A36" s="43" t="s">
        <v>211</v>
      </c>
      <c r="B36" s="44" t="s">
        <v>212</v>
      </c>
      <c r="C36" s="27">
        <v>14</v>
      </c>
      <c r="D36" s="27">
        <v>7</v>
      </c>
      <c r="E36" s="27">
        <v>5</v>
      </c>
      <c r="F36" s="27">
        <v>4</v>
      </c>
      <c r="G36" s="27">
        <v>6</v>
      </c>
      <c r="H36" s="27">
        <v>8</v>
      </c>
      <c r="I36" s="27">
        <v>6</v>
      </c>
      <c r="J36" s="27">
        <v>7</v>
      </c>
      <c r="K36" s="27">
        <v>10</v>
      </c>
      <c r="L36" s="52">
        <f t="shared" si="3"/>
        <v>29</v>
      </c>
      <c r="M36" s="50">
        <f t="shared" si="4"/>
        <v>14</v>
      </c>
      <c r="N36" s="50">
        <f t="shared" si="5"/>
        <v>7</v>
      </c>
      <c r="O36" s="50">
        <f t="shared" si="0"/>
        <v>29</v>
      </c>
      <c r="P36" s="50">
        <f t="shared" si="1"/>
        <v>17</v>
      </c>
      <c r="Q36" s="29">
        <f t="shared" si="2"/>
        <v>67</v>
      </c>
      <c r="R36" s="30">
        <f>'2过程成绩'!I40*概述!A$19/100+'2期末&amp;总评'!Q36*概述!B$19/100</f>
        <v>72</v>
      </c>
    </row>
    <row r="37" spans="1:18">
      <c r="A37" s="43" t="s">
        <v>213</v>
      </c>
      <c r="B37" s="44" t="s">
        <v>214</v>
      </c>
      <c r="C37" s="27">
        <v>19</v>
      </c>
      <c r="D37" s="27">
        <v>8</v>
      </c>
      <c r="E37" s="27">
        <v>7</v>
      </c>
      <c r="F37" s="27">
        <v>4</v>
      </c>
      <c r="G37" s="27">
        <v>5</v>
      </c>
      <c r="H37" s="27">
        <v>0</v>
      </c>
      <c r="I37" s="27">
        <v>4</v>
      </c>
      <c r="J37" s="27">
        <v>9</v>
      </c>
      <c r="K37" s="27">
        <v>2</v>
      </c>
      <c r="L37" s="52">
        <f t="shared" si="3"/>
        <v>20</v>
      </c>
      <c r="M37" s="50">
        <f t="shared" si="4"/>
        <v>19</v>
      </c>
      <c r="N37" s="50">
        <f t="shared" si="5"/>
        <v>8</v>
      </c>
      <c r="O37" s="50">
        <f t="shared" si="0"/>
        <v>20</v>
      </c>
      <c r="P37" s="50">
        <f t="shared" si="1"/>
        <v>11</v>
      </c>
      <c r="Q37" s="29">
        <f t="shared" si="2"/>
        <v>58</v>
      </c>
      <c r="R37" s="30">
        <f>'2过程成绩'!I41*概述!A$19/100+'2期末&amp;总评'!Q37*概述!B$19/100</f>
        <v>63.5</v>
      </c>
    </row>
    <row r="38" spans="1:18">
      <c r="A38" s="43" t="s">
        <v>215</v>
      </c>
      <c r="B38" s="44" t="s">
        <v>216</v>
      </c>
      <c r="C38" s="27">
        <v>19</v>
      </c>
      <c r="D38" s="27">
        <v>10</v>
      </c>
      <c r="E38" s="27">
        <v>4</v>
      </c>
      <c r="F38" s="27">
        <v>6</v>
      </c>
      <c r="G38" s="27">
        <v>6</v>
      </c>
      <c r="H38" s="27">
        <v>2</v>
      </c>
      <c r="I38" s="27">
        <v>4</v>
      </c>
      <c r="J38" s="27">
        <v>9</v>
      </c>
      <c r="K38" s="27">
        <v>5</v>
      </c>
      <c r="L38" s="52">
        <f t="shared" si="3"/>
        <v>22</v>
      </c>
      <c r="M38" s="50">
        <f t="shared" si="4"/>
        <v>19</v>
      </c>
      <c r="N38" s="50">
        <f t="shared" si="5"/>
        <v>10</v>
      </c>
      <c r="O38" s="50">
        <f t="shared" si="0"/>
        <v>22</v>
      </c>
      <c r="P38" s="50">
        <f t="shared" si="1"/>
        <v>14</v>
      </c>
      <c r="Q38" s="29">
        <f t="shared" si="2"/>
        <v>65</v>
      </c>
      <c r="R38" s="30">
        <f>'2过程成绩'!I42*概述!A$19/100+'2期末&amp;总评'!Q38*概述!B$19/100</f>
        <v>71.5</v>
      </c>
    </row>
    <row r="39" spans="1:18">
      <c r="A39" s="43" t="s">
        <v>217</v>
      </c>
      <c r="B39" s="44" t="s">
        <v>218</v>
      </c>
      <c r="C39" s="27">
        <v>19</v>
      </c>
      <c r="D39" s="27">
        <v>10</v>
      </c>
      <c r="E39" s="27">
        <v>5</v>
      </c>
      <c r="F39" s="27">
        <v>4</v>
      </c>
      <c r="G39" s="27">
        <v>6</v>
      </c>
      <c r="H39" s="27">
        <v>0</v>
      </c>
      <c r="I39" s="27">
        <v>6</v>
      </c>
      <c r="J39" s="27">
        <v>9</v>
      </c>
      <c r="K39" s="27">
        <v>0</v>
      </c>
      <c r="L39" s="52">
        <f t="shared" si="3"/>
        <v>21</v>
      </c>
      <c r="M39" s="50">
        <f t="shared" si="4"/>
        <v>19</v>
      </c>
      <c r="N39" s="50">
        <f t="shared" si="5"/>
        <v>10</v>
      </c>
      <c r="O39" s="50">
        <f t="shared" si="0"/>
        <v>21</v>
      </c>
      <c r="P39" s="50">
        <f t="shared" si="1"/>
        <v>9</v>
      </c>
      <c r="Q39" s="29">
        <f t="shared" si="2"/>
        <v>59</v>
      </c>
      <c r="R39" s="30">
        <f>'2过程成绩'!I43*概述!A$19/100+'2期末&amp;总评'!Q39*概述!B$19/100</f>
        <v>65</v>
      </c>
    </row>
    <row r="40" spans="1:18">
      <c r="A40" s="43" t="s">
        <v>219</v>
      </c>
      <c r="B40" s="44" t="s">
        <v>220</v>
      </c>
      <c r="C40" s="27">
        <v>19</v>
      </c>
      <c r="D40" s="27">
        <v>10</v>
      </c>
      <c r="E40" s="27">
        <v>8</v>
      </c>
      <c r="F40" s="27">
        <v>6</v>
      </c>
      <c r="G40" s="27">
        <v>8</v>
      </c>
      <c r="H40" s="27">
        <v>8</v>
      </c>
      <c r="I40" s="27">
        <v>6</v>
      </c>
      <c r="J40" s="27">
        <v>9</v>
      </c>
      <c r="K40" s="27">
        <v>5</v>
      </c>
      <c r="L40" s="52">
        <f t="shared" si="3"/>
        <v>36</v>
      </c>
      <c r="M40" s="50">
        <f t="shared" si="4"/>
        <v>19</v>
      </c>
      <c r="N40" s="50">
        <f t="shared" si="5"/>
        <v>10</v>
      </c>
      <c r="O40" s="50">
        <f t="shared" si="0"/>
        <v>36</v>
      </c>
      <c r="P40" s="50">
        <f t="shared" si="1"/>
        <v>14</v>
      </c>
      <c r="Q40" s="29">
        <f t="shared" si="2"/>
        <v>79</v>
      </c>
      <c r="R40" s="30">
        <f>'2过程成绩'!I44*概述!A$19/100+'2期末&amp;总评'!Q40*概述!B$19/100</f>
        <v>80.5</v>
      </c>
    </row>
    <row r="41" spans="1:18">
      <c r="A41" s="43" t="s">
        <v>221</v>
      </c>
      <c r="B41" s="44" t="s">
        <v>222</v>
      </c>
      <c r="C41" s="27">
        <v>18</v>
      </c>
      <c r="D41" s="27">
        <v>10</v>
      </c>
      <c r="E41" s="27">
        <v>5</v>
      </c>
      <c r="F41" s="27">
        <v>1</v>
      </c>
      <c r="G41" s="27">
        <v>6</v>
      </c>
      <c r="H41" s="27">
        <v>0</v>
      </c>
      <c r="I41" s="27">
        <v>6</v>
      </c>
      <c r="J41" s="27">
        <v>10</v>
      </c>
      <c r="K41" s="27">
        <v>1</v>
      </c>
      <c r="L41" s="52">
        <f t="shared" si="3"/>
        <v>18</v>
      </c>
      <c r="M41" s="50">
        <f t="shared" si="4"/>
        <v>18</v>
      </c>
      <c r="N41" s="50">
        <f t="shared" si="5"/>
        <v>10</v>
      </c>
      <c r="O41" s="50">
        <f t="shared" si="0"/>
        <v>18</v>
      </c>
      <c r="P41" s="50">
        <f t="shared" si="1"/>
        <v>11</v>
      </c>
      <c r="Q41" s="29">
        <f t="shared" si="2"/>
        <v>57</v>
      </c>
      <c r="R41" s="30">
        <f>'2过程成绩'!I45*概述!A$19/100+'2期末&amp;总评'!Q41*概述!B$19/100</f>
        <v>64.5</v>
      </c>
    </row>
    <row r="42" spans="1:18">
      <c r="A42" s="43" t="s">
        <v>223</v>
      </c>
      <c r="B42" s="44" t="s">
        <v>224</v>
      </c>
      <c r="C42" s="27">
        <v>19</v>
      </c>
      <c r="D42" s="27">
        <v>10</v>
      </c>
      <c r="E42" s="27">
        <v>3</v>
      </c>
      <c r="F42" s="27">
        <v>5</v>
      </c>
      <c r="G42" s="27">
        <v>6</v>
      </c>
      <c r="H42" s="27">
        <v>8</v>
      </c>
      <c r="I42" s="27">
        <v>6</v>
      </c>
      <c r="J42" s="27">
        <v>9</v>
      </c>
      <c r="K42" s="27">
        <v>5</v>
      </c>
      <c r="L42" s="52">
        <f t="shared" si="3"/>
        <v>28</v>
      </c>
      <c r="M42" s="50">
        <f t="shared" si="4"/>
        <v>19</v>
      </c>
      <c r="N42" s="50">
        <f t="shared" si="5"/>
        <v>10</v>
      </c>
      <c r="O42" s="50">
        <f t="shared" si="0"/>
        <v>28</v>
      </c>
      <c r="P42" s="50">
        <f t="shared" si="1"/>
        <v>14</v>
      </c>
      <c r="Q42" s="29">
        <f t="shared" si="2"/>
        <v>71</v>
      </c>
      <c r="R42" s="30">
        <f>'2过程成绩'!I46*概述!A$19/100+'2期末&amp;总评'!Q42*概述!B$19/100</f>
        <v>76.5</v>
      </c>
    </row>
  </sheetData>
  <phoneticPr fontId="21" type="noConversion"/>
  <conditionalFormatting sqref="C3:C42">
    <cfRule type="cellIs" dxfId="22" priority="12" operator="greaterThan">
      <formula>$D$2+$C$2</formula>
    </cfRule>
  </conditionalFormatting>
  <conditionalFormatting sqref="D3:D42">
    <cfRule type="cellIs" dxfId="21" priority="2" operator="greaterThan">
      <formula>$D$2</formula>
    </cfRule>
  </conditionalFormatting>
  <conditionalFormatting sqref="E3:E42">
    <cfRule type="cellIs" dxfId="20" priority="11" operator="greaterThan">
      <formula>$E$2</formula>
    </cfRule>
  </conditionalFormatting>
  <conditionalFormatting sqref="F3:F42">
    <cfRule type="cellIs" dxfId="19" priority="10" operator="greaterThan">
      <formula>$F$2</formula>
    </cfRule>
  </conditionalFormatting>
  <conditionalFormatting sqref="G3:G42">
    <cfRule type="cellIs" dxfId="18" priority="9" operator="greaterThan">
      <formula>$G$2</formula>
    </cfRule>
  </conditionalFormatting>
  <conditionalFormatting sqref="H3:H42">
    <cfRule type="cellIs" dxfId="17" priority="8" operator="greaterThan">
      <formula>$H$2</formula>
    </cfRule>
  </conditionalFormatting>
  <conditionalFormatting sqref="I3:I42">
    <cfRule type="cellIs" dxfId="16" priority="7" operator="greaterThan">
      <formula>$I$2</formula>
    </cfRule>
  </conditionalFormatting>
  <conditionalFormatting sqref="J3:K42">
    <cfRule type="cellIs" dxfId="15" priority="1" operator="greaterThan">
      <formula>$J$2</formula>
    </cfRule>
  </conditionalFormatting>
  <conditionalFormatting sqref="O3:O42">
    <cfRule type="cellIs" dxfId="14" priority="5" operator="greaterThan">
      <formula>$O$2</formula>
    </cfRule>
  </conditionalFormatting>
  <conditionalFormatting sqref="P3:P42">
    <cfRule type="cellIs" dxfId="13" priority="4" operator="greaterThan">
      <formula>$P$2</formula>
    </cfRule>
  </conditionalFormatting>
  <conditionalFormatting sqref="Q3:R42">
    <cfRule type="cellIs" dxfId="12" priority="13" operator="lessThan">
      <formula>59.5</formula>
    </cfRule>
  </conditionalFormatting>
  <conditionalFormatting sqref="R3:R42">
    <cfRule type="cellIs" dxfId="11" priority="3" operator="lessThan">
      <formula>60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P47"/>
  <sheetViews>
    <sheetView workbookViewId="0">
      <selection activeCell="J13" sqref="J13"/>
    </sheetView>
  </sheetViews>
  <sheetFormatPr defaultColWidth="9" defaultRowHeight="14"/>
  <cols>
    <col min="1" max="1" width="15" style="13" bestFit="1" customWidth="1"/>
    <col min="2" max="2" width="8.08984375" style="13" customWidth="1"/>
    <col min="3" max="8" width="7.90625" style="13" customWidth="1"/>
    <col min="9" max="9" width="9" style="13" customWidth="1"/>
    <col min="10" max="10" width="9.08984375" style="13" customWidth="1"/>
    <col min="11" max="245" width="9" style="13"/>
    <col min="246" max="246" width="13.453125" style="13" customWidth="1"/>
    <col min="247" max="247" width="8.08984375" style="13" customWidth="1"/>
    <col min="248" max="263" width="5.6328125" style="13" customWidth="1"/>
    <col min="264" max="501" width="9" style="13"/>
    <col min="502" max="502" width="13.453125" style="13" customWidth="1"/>
    <col min="503" max="503" width="8.08984375" style="13" customWidth="1"/>
    <col min="504" max="519" width="5.6328125" style="13" customWidth="1"/>
    <col min="520" max="757" width="9" style="13"/>
    <col min="758" max="758" width="13.453125" style="13" customWidth="1"/>
    <col min="759" max="759" width="8.08984375" style="13" customWidth="1"/>
    <col min="760" max="775" width="5.6328125" style="13" customWidth="1"/>
    <col min="776" max="1013" width="9" style="13"/>
    <col min="1014" max="1014" width="13.453125" style="13" customWidth="1"/>
    <col min="1015" max="1015" width="8.08984375" style="13" customWidth="1"/>
    <col min="1016" max="1031" width="5.6328125" style="13" customWidth="1"/>
    <col min="1032" max="1269" width="9" style="13"/>
    <col min="1270" max="1270" width="13.453125" style="13" customWidth="1"/>
    <col min="1271" max="1271" width="8.08984375" style="13" customWidth="1"/>
    <col min="1272" max="1287" width="5.6328125" style="13" customWidth="1"/>
    <col min="1288" max="1525" width="9" style="13"/>
    <col min="1526" max="1526" width="13.453125" style="13" customWidth="1"/>
    <col min="1527" max="1527" width="8.08984375" style="13" customWidth="1"/>
    <col min="1528" max="1543" width="5.6328125" style="13" customWidth="1"/>
    <col min="1544" max="1781" width="9" style="13"/>
    <col min="1782" max="1782" width="13.453125" style="13" customWidth="1"/>
    <col min="1783" max="1783" width="8.08984375" style="13" customWidth="1"/>
    <col min="1784" max="1799" width="5.6328125" style="13" customWidth="1"/>
    <col min="1800" max="2037" width="9" style="13"/>
    <col min="2038" max="2038" width="13.453125" style="13" customWidth="1"/>
    <col min="2039" max="2039" width="8.08984375" style="13" customWidth="1"/>
    <col min="2040" max="2055" width="5.6328125" style="13" customWidth="1"/>
    <col min="2056" max="2293" width="9" style="13"/>
    <col min="2294" max="2294" width="13.453125" style="13" customWidth="1"/>
    <col min="2295" max="2295" width="8.08984375" style="13" customWidth="1"/>
    <col min="2296" max="2311" width="5.6328125" style="13" customWidth="1"/>
    <col min="2312" max="2549" width="9" style="13"/>
    <col min="2550" max="2550" width="13.453125" style="13" customWidth="1"/>
    <col min="2551" max="2551" width="8.08984375" style="13" customWidth="1"/>
    <col min="2552" max="2567" width="5.6328125" style="13" customWidth="1"/>
    <col min="2568" max="2805" width="9" style="13"/>
    <col min="2806" max="2806" width="13.453125" style="13" customWidth="1"/>
    <col min="2807" max="2807" width="8.08984375" style="13" customWidth="1"/>
    <col min="2808" max="2823" width="5.6328125" style="13" customWidth="1"/>
    <col min="2824" max="3061" width="9" style="13"/>
    <col min="3062" max="3062" width="13.453125" style="13" customWidth="1"/>
    <col min="3063" max="3063" width="8.08984375" style="13" customWidth="1"/>
    <col min="3064" max="3079" width="5.6328125" style="13" customWidth="1"/>
    <col min="3080" max="3317" width="9" style="13"/>
    <col min="3318" max="3318" width="13.453125" style="13" customWidth="1"/>
    <col min="3319" max="3319" width="8.08984375" style="13" customWidth="1"/>
    <col min="3320" max="3335" width="5.6328125" style="13" customWidth="1"/>
    <col min="3336" max="3573" width="9" style="13"/>
    <col min="3574" max="3574" width="13.453125" style="13" customWidth="1"/>
    <col min="3575" max="3575" width="8.08984375" style="13" customWidth="1"/>
    <col min="3576" max="3591" width="5.6328125" style="13" customWidth="1"/>
    <col min="3592" max="3829" width="9" style="13"/>
    <col min="3830" max="3830" width="13.453125" style="13" customWidth="1"/>
    <col min="3831" max="3831" width="8.08984375" style="13" customWidth="1"/>
    <col min="3832" max="3847" width="5.6328125" style="13" customWidth="1"/>
    <col min="3848" max="4085" width="9" style="13"/>
    <col min="4086" max="4086" width="13.453125" style="13" customWidth="1"/>
    <col min="4087" max="4087" width="8.08984375" style="13" customWidth="1"/>
    <col min="4088" max="4103" width="5.6328125" style="13" customWidth="1"/>
    <col min="4104" max="4341" width="9" style="13"/>
    <col min="4342" max="4342" width="13.453125" style="13" customWidth="1"/>
    <col min="4343" max="4343" width="8.08984375" style="13" customWidth="1"/>
    <col min="4344" max="4359" width="5.6328125" style="13" customWidth="1"/>
    <col min="4360" max="4597" width="9" style="13"/>
    <col min="4598" max="4598" width="13.453125" style="13" customWidth="1"/>
    <col min="4599" max="4599" width="8.08984375" style="13" customWidth="1"/>
    <col min="4600" max="4615" width="5.6328125" style="13" customWidth="1"/>
    <col min="4616" max="4853" width="9" style="13"/>
    <col min="4854" max="4854" width="13.453125" style="13" customWidth="1"/>
    <col min="4855" max="4855" width="8.08984375" style="13" customWidth="1"/>
    <col min="4856" max="4871" width="5.6328125" style="13" customWidth="1"/>
    <col min="4872" max="5109" width="9" style="13"/>
    <col min="5110" max="5110" width="13.453125" style="13" customWidth="1"/>
    <col min="5111" max="5111" width="8.08984375" style="13" customWidth="1"/>
    <col min="5112" max="5127" width="5.6328125" style="13" customWidth="1"/>
    <col min="5128" max="5365" width="9" style="13"/>
    <col min="5366" max="5366" width="13.453125" style="13" customWidth="1"/>
    <col min="5367" max="5367" width="8.08984375" style="13" customWidth="1"/>
    <col min="5368" max="5383" width="5.6328125" style="13" customWidth="1"/>
    <col min="5384" max="5621" width="9" style="13"/>
    <col min="5622" max="5622" width="13.453125" style="13" customWidth="1"/>
    <col min="5623" max="5623" width="8.08984375" style="13" customWidth="1"/>
    <col min="5624" max="5639" width="5.6328125" style="13" customWidth="1"/>
    <col min="5640" max="5877" width="9" style="13"/>
    <col min="5878" max="5878" width="13.453125" style="13" customWidth="1"/>
    <col min="5879" max="5879" width="8.08984375" style="13" customWidth="1"/>
    <col min="5880" max="5895" width="5.6328125" style="13" customWidth="1"/>
    <col min="5896" max="6133" width="9" style="13"/>
    <col min="6134" max="6134" width="13.453125" style="13" customWidth="1"/>
    <col min="6135" max="6135" width="8.08984375" style="13" customWidth="1"/>
    <col min="6136" max="6151" width="5.6328125" style="13" customWidth="1"/>
    <col min="6152" max="6389" width="9" style="13"/>
    <col min="6390" max="6390" width="13.453125" style="13" customWidth="1"/>
    <col min="6391" max="6391" width="8.08984375" style="13" customWidth="1"/>
    <col min="6392" max="6407" width="5.6328125" style="13" customWidth="1"/>
    <col min="6408" max="6645" width="9" style="13"/>
    <col min="6646" max="6646" width="13.453125" style="13" customWidth="1"/>
    <col min="6647" max="6647" width="8.08984375" style="13" customWidth="1"/>
    <col min="6648" max="6663" width="5.6328125" style="13" customWidth="1"/>
    <col min="6664" max="6901" width="9" style="13"/>
    <col min="6902" max="6902" width="13.453125" style="13" customWidth="1"/>
    <col min="6903" max="6903" width="8.08984375" style="13" customWidth="1"/>
    <col min="6904" max="6919" width="5.6328125" style="13" customWidth="1"/>
    <col min="6920" max="7157" width="9" style="13"/>
    <col min="7158" max="7158" width="13.453125" style="13" customWidth="1"/>
    <col min="7159" max="7159" width="8.08984375" style="13" customWidth="1"/>
    <col min="7160" max="7175" width="5.6328125" style="13" customWidth="1"/>
    <col min="7176" max="7413" width="9" style="13"/>
    <col min="7414" max="7414" width="13.453125" style="13" customWidth="1"/>
    <col min="7415" max="7415" width="8.08984375" style="13" customWidth="1"/>
    <col min="7416" max="7431" width="5.6328125" style="13" customWidth="1"/>
    <col min="7432" max="7669" width="9" style="13"/>
    <col min="7670" max="7670" width="13.453125" style="13" customWidth="1"/>
    <col min="7671" max="7671" width="8.08984375" style="13" customWidth="1"/>
    <col min="7672" max="7687" width="5.6328125" style="13" customWidth="1"/>
    <col min="7688" max="7925" width="9" style="13"/>
    <col min="7926" max="7926" width="13.453125" style="13" customWidth="1"/>
    <col min="7927" max="7927" width="8.08984375" style="13" customWidth="1"/>
    <col min="7928" max="7943" width="5.6328125" style="13" customWidth="1"/>
    <col min="7944" max="8181" width="9" style="13"/>
    <col min="8182" max="8182" width="13.453125" style="13" customWidth="1"/>
    <col min="8183" max="8183" width="8.08984375" style="13" customWidth="1"/>
    <col min="8184" max="8199" width="5.6328125" style="13" customWidth="1"/>
    <col min="8200" max="8437" width="9" style="13"/>
    <col min="8438" max="8438" width="13.453125" style="13" customWidth="1"/>
    <col min="8439" max="8439" width="8.08984375" style="13" customWidth="1"/>
    <col min="8440" max="8455" width="5.6328125" style="13" customWidth="1"/>
    <col min="8456" max="8693" width="9" style="13"/>
    <col min="8694" max="8694" width="13.453125" style="13" customWidth="1"/>
    <col min="8695" max="8695" width="8.08984375" style="13" customWidth="1"/>
    <col min="8696" max="8711" width="5.6328125" style="13" customWidth="1"/>
    <col min="8712" max="8949" width="9" style="13"/>
    <col min="8950" max="8950" width="13.453125" style="13" customWidth="1"/>
    <col min="8951" max="8951" width="8.08984375" style="13" customWidth="1"/>
    <col min="8952" max="8967" width="5.6328125" style="13" customWidth="1"/>
    <col min="8968" max="9205" width="9" style="13"/>
    <col min="9206" max="9206" width="13.453125" style="13" customWidth="1"/>
    <col min="9207" max="9207" width="8.08984375" style="13" customWidth="1"/>
    <col min="9208" max="9223" width="5.6328125" style="13" customWidth="1"/>
    <col min="9224" max="9461" width="9" style="13"/>
    <col min="9462" max="9462" width="13.453125" style="13" customWidth="1"/>
    <col min="9463" max="9463" width="8.08984375" style="13" customWidth="1"/>
    <col min="9464" max="9479" width="5.6328125" style="13" customWidth="1"/>
    <col min="9480" max="9717" width="9" style="13"/>
    <col min="9718" max="9718" width="13.453125" style="13" customWidth="1"/>
    <col min="9719" max="9719" width="8.08984375" style="13" customWidth="1"/>
    <col min="9720" max="9735" width="5.6328125" style="13" customWidth="1"/>
    <col min="9736" max="9973" width="9" style="13"/>
    <col min="9974" max="9974" width="13.453125" style="13" customWidth="1"/>
    <col min="9975" max="9975" width="8.08984375" style="13" customWidth="1"/>
    <col min="9976" max="9991" width="5.6328125" style="13" customWidth="1"/>
    <col min="9992" max="10229" width="9" style="13"/>
    <col min="10230" max="10230" width="13.453125" style="13" customWidth="1"/>
    <col min="10231" max="10231" width="8.08984375" style="13" customWidth="1"/>
    <col min="10232" max="10247" width="5.6328125" style="13" customWidth="1"/>
    <col min="10248" max="10485" width="9" style="13"/>
    <col min="10486" max="10486" width="13.453125" style="13" customWidth="1"/>
    <col min="10487" max="10487" width="8.08984375" style="13" customWidth="1"/>
    <col min="10488" max="10503" width="5.6328125" style="13" customWidth="1"/>
    <col min="10504" max="10741" width="9" style="13"/>
    <col min="10742" max="10742" width="13.453125" style="13" customWidth="1"/>
    <col min="10743" max="10743" width="8.08984375" style="13" customWidth="1"/>
    <col min="10744" max="10759" width="5.6328125" style="13" customWidth="1"/>
    <col min="10760" max="10997" width="9" style="13"/>
    <col min="10998" max="10998" width="13.453125" style="13" customWidth="1"/>
    <col min="10999" max="10999" width="8.08984375" style="13" customWidth="1"/>
    <col min="11000" max="11015" width="5.6328125" style="13" customWidth="1"/>
    <col min="11016" max="11253" width="9" style="13"/>
    <col min="11254" max="11254" width="13.453125" style="13" customWidth="1"/>
    <col min="11255" max="11255" width="8.08984375" style="13" customWidth="1"/>
    <col min="11256" max="11271" width="5.6328125" style="13" customWidth="1"/>
    <col min="11272" max="11509" width="9" style="13"/>
    <col min="11510" max="11510" width="13.453125" style="13" customWidth="1"/>
    <col min="11511" max="11511" width="8.08984375" style="13" customWidth="1"/>
    <col min="11512" max="11527" width="5.6328125" style="13" customWidth="1"/>
    <col min="11528" max="11765" width="9" style="13"/>
    <col min="11766" max="11766" width="13.453125" style="13" customWidth="1"/>
    <col min="11767" max="11767" width="8.08984375" style="13" customWidth="1"/>
    <col min="11768" max="11783" width="5.6328125" style="13" customWidth="1"/>
    <col min="11784" max="12021" width="9" style="13"/>
    <col min="12022" max="12022" width="13.453125" style="13" customWidth="1"/>
    <col min="12023" max="12023" width="8.08984375" style="13" customWidth="1"/>
    <col min="12024" max="12039" width="5.6328125" style="13" customWidth="1"/>
    <col min="12040" max="12277" width="9" style="13"/>
    <col min="12278" max="12278" width="13.453125" style="13" customWidth="1"/>
    <col min="12279" max="12279" width="8.08984375" style="13" customWidth="1"/>
    <col min="12280" max="12295" width="5.6328125" style="13" customWidth="1"/>
    <col min="12296" max="12533" width="9" style="13"/>
    <col min="12534" max="12534" width="13.453125" style="13" customWidth="1"/>
    <col min="12535" max="12535" width="8.08984375" style="13" customWidth="1"/>
    <col min="12536" max="12551" width="5.6328125" style="13" customWidth="1"/>
    <col min="12552" max="12789" width="9" style="13"/>
    <col min="12790" max="12790" width="13.453125" style="13" customWidth="1"/>
    <col min="12791" max="12791" width="8.08984375" style="13" customWidth="1"/>
    <col min="12792" max="12807" width="5.6328125" style="13" customWidth="1"/>
    <col min="12808" max="13045" width="9" style="13"/>
    <col min="13046" max="13046" width="13.453125" style="13" customWidth="1"/>
    <col min="13047" max="13047" width="8.08984375" style="13" customWidth="1"/>
    <col min="13048" max="13063" width="5.6328125" style="13" customWidth="1"/>
    <col min="13064" max="13301" width="9" style="13"/>
    <col min="13302" max="13302" width="13.453125" style="13" customWidth="1"/>
    <col min="13303" max="13303" width="8.08984375" style="13" customWidth="1"/>
    <col min="13304" max="13319" width="5.6328125" style="13" customWidth="1"/>
    <col min="13320" max="13557" width="9" style="13"/>
    <col min="13558" max="13558" width="13.453125" style="13" customWidth="1"/>
    <col min="13559" max="13559" width="8.08984375" style="13" customWidth="1"/>
    <col min="13560" max="13575" width="5.6328125" style="13" customWidth="1"/>
    <col min="13576" max="13813" width="9" style="13"/>
    <col min="13814" max="13814" width="13.453125" style="13" customWidth="1"/>
    <col min="13815" max="13815" width="8.08984375" style="13" customWidth="1"/>
    <col min="13816" max="13831" width="5.6328125" style="13" customWidth="1"/>
    <col min="13832" max="14069" width="9" style="13"/>
    <col min="14070" max="14070" width="13.453125" style="13" customWidth="1"/>
    <col min="14071" max="14071" width="8.08984375" style="13" customWidth="1"/>
    <col min="14072" max="14087" width="5.6328125" style="13" customWidth="1"/>
    <col min="14088" max="14325" width="9" style="13"/>
    <col min="14326" max="14326" width="13.453125" style="13" customWidth="1"/>
    <col min="14327" max="14327" width="8.08984375" style="13" customWidth="1"/>
    <col min="14328" max="14343" width="5.6328125" style="13" customWidth="1"/>
    <col min="14344" max="14581" width="9" style="13"/>
    <col min="14582" max="14582" width="13.453125" style="13" customWidth="1"/>
    <col min="14583" max="14583" width="8.08984375" style="13" customWidth="1"/>
    <col min="14584" max="14599" width="5.6328125" style="13" customWidth="1"/>
    <col min="14600" max="14837" width="9" style="13"/>
    <col min="14838" max="14838" width="13.453125" style="13" customWidth="1"/>
    <col min="14839" max="14839" width="8.08984375" style="13" customWidth="1"/>
    <col min="14840" max="14855" width="5.6328125" style="13" customWidth="1"/>
    <col min="14856" max="15093" width="9" style="13"/>
    <col min="15094" max="15094" width="13.453125" style="13" customWidth="1"/>
    <col min="15095" max="15095" width="8.08984375" style="13" customWidth="1"/>
    <col min="15096" max="15111" width="5.6328125" style="13" customWidth="1"/>
    <col min="15112" max="15349" width="9" style="13"/>
    <col min="15350" max="15350" width="13.453125" style="13" customWidth="1"/>
    <col min="15351" max="15351" width="8.08984375" style="13" customWidth="1"/>
    <col min="15352" max="15367" width="5.6328125" style="13" customWidth="1"/>
    <col min="15368" max="15605" width="9" style="13"/>
    <col min="15606" max="15606" width="13.453125" style="13" customWidth="1"/>
    <col min="15607" max="15607" width="8.08984375" style="13" customWidth="1"/>
    <col min="15608" max="15623" width="5.6328125" style="13" customWidth="1"/>
    <col min="15624" max="15861" width="9" style="13"/>
    <col min="15862" max="15862" width="13.453125" style="13" customWidth="1"/>
    <col min="15863" max="15863" width="8.08984375" style="13" customWidth="1"/>
    <col min="15864" max="15879" width="5.6328125" style="13" customWidth="1"/>
    <col min="15880" max="16117" width="9" style="13"/>
    <col min="16118" max="16118" width="13.453125" style="13" customWidth="1"/>
    <col min="16119" max="16119" width="8.08984375" style="13" customWidth="1"/>
    <col min="16120" max="16135" width="5.6328125" style="13" customWidth="1"/>
    <col min="16136" max="16384" width="9" style="13"/>
  </cols>
  <sheetData>
    <row r="1" spans="1:16" ht="25" customHeight="1">
      <c r="A1" s="53" t="s">
        <v>37</v>
      </c>
      <c r="B1" s="53"/>
      <c r="C1" s="53"/>
      <c r="D1" s="53"/>
      <c r="E1" s="53"/>
      <c r="F1" s="53"/>
      <c r="G1" s="53"/>
      <c r="H1" s="53"/>
      <c r="I1" s="53"/>
      <c r="J1" s="53"/>
    </row>
    <row r="2" spans="1:16" ht="17.25" customHeight="1">
      <c r="A2" s="54" t="str">
        <f>概述!A2&amp;" - "&amp;概述!B2&amp;" 学年第 "&amp;概述!C2&amp;" 学期"</f>
        <v>2023 - 2024 学年第 1 学期</v>
      </c>
      <c r="B2" s="54"/>
      <c r="C2" s="54"/>
      <c r="D2" s="54"/>
      <c r="E2" s="54"/>
      <c r="F2" s="54"/>
      <c r="G2" s="54"/>
      <c r="H2" s="54"/>
      <c r="I2" s="54"/>
      <c r="J2" s="54"/>
    </row>
    <row r="3" spans="1:16" ht="17.25" customHeight="1">
      <c r="A3" s="55" t="str">
        <f>"课程名称："&amp;概述!A5&amp;"  专业："&amp;概述!F5&amp;"  班级："&amp;概述!F2&amp;" 任课教师："&amp;概述!B8</f>
        <v>课程名称：Linux操作系统  专业：物联网工程  班级：物联网21-2 任课教师：刘扬、方叶</v>
      </c>
      <c r="B3" s="55"/>
      <c r="C3" s="55"/>
      <c r="D3" s="55"/>
      <c r="E3" s="55"/>
      <c r="F3" s="55"/>
      <c r="G3" s="55"/>
      <c r="H3" s="55"/>
      <c r="I3" s="55"/>
      <c r="J3" s="55"/>
    </row>
    <row r="4" spans="1:16" ht="16.5" customHeight="1">
      <c r="A4" s="58" t="s">
        <v>38</v>
      </c>
      <c r="B4" s="64" t="s">
        <v>54</v>
      </c>
      <c r="C4" s="56" t="str">
        <f>概述!B10</f>
        <v>考勤</v>
      </c>
      <c r="D4" s="56"/>
      <c r="E4" s="56" t="s">
        <v>19</v>
      </c>
      <c r="F4" s="56"/>
      <c r="G4" s="56" t="s">
        <v>20</v>
      </c>
      <c r="H4" s="56"/>
      <c r="I4" s="58" t="s">
        <v>39</v>
      </c>
      <c r="J4" s="58" t="s">
        <v>40</v>
      </c>
      <c r="K4" s="22"/>
    </row>
    <row r="5" spans="1:16" ht="16.5" customHeight="1">
      <c r="A5" s="58"/>
      <c r="B5" s="64"/>
      <c r="C5" s="14" t="s">
        <v>41</v>
      </c>
      <c r="D5" s="15">
        <f>概述!B11/100</f>
        <v>0.1</v>
      </c>
      <c r="E5" s="14" t="s">
        <v>41</v>
      </c>
      <c r="F5" s="15">
        <f>概述!C11/100</f>
        <v>0.3</v>
      </c>
      <c r="G5" s="14" t="s">
        <v>41</v>
      </c>
      <c r="H5" s="15">
        <f>概述!D11/100</f>
        <v>0.6</v>
      </c>
      <c r="I5" s="58"/>
      <c r="J5" s="58"/>
    </row>
    <row r="6" spans="1:16">
      <c r="A6" s="58"/>
      <c r="B6" s="64"/>
      <c r="C6" s="37" t="s">
        <v>42</v>
      </c>
      <c r="D6" s="37" t="s">
        <v>43</v>
      </c>
      <c r="E6" s="37" t="s">
        <v>42</v>
      </c>
      <c r="F6" s="37" t="s">
        <v>43</v>
      </c>
      <c r="G6" s="37" t="s">
        <v>42</v>
      </c>
      <c r="H6" s="37" t="s">
        <v>43</v>
      </c>
      <c r="I6" s="58"/>
      <c r="J6" s="58"/>
    </row>
    <row r="7" spans="1:16" ht="16" customHeight="1">
      <c r="A7" s="43" t="s">
        <v>145</v>
      </c>
      <c r="B7" s="44" t="s">
        <v>146</v>
      </c>
      <c r="C7" s="16">
        <f>100-(概述!H$5-考勤2!T2)*概述!B$12</f>
        <v>100</v>
      </c>
      <c r="D7" s="17">
        <f>C7*D$5</f>
        <v>10</v>
      </c>
      <c r="E7" s="18">
        <f>平时2!S6</f>
        <v>69</v>
      </c>
      <c r="F7" s="17">
        <f>IFERROR(E7*F$5,0)</f>
        <v>20.7</v>
      </c>
      <c r="G7" s="19">
        <f>'2实验z'!S6</f>
        <v>60</v>
      </c>
      <c r="H7" s="20">
        <f>IFERROR(G7*H$5,0)</f>
        <v>36</v>
      </c>
      <c r="I7" s="23">
        <f>ROUND(C7*$D$5+E7*$F$5+G7*$H$5,0)</f>
        <v>67</v>
      </c>
      <c r="J7" s="24"/>
    </row>
    <row r="8" spans="1:16">
      <c r="A8" s="43" t="s">
        <v>147</v>
      </c>
      <c r="B8" s="44" t="s">
        <v>148</v>
      </c>
      <c r="C8" s="16">
        <f>100-(概述!H$5-考勤2!T3)*概述!B$12</f>
        <v>100</v>
      </c>
      <c r="D8" s="17">
        <f t="shared" ref="D8:D46" si="0">C8*D$5</f>
        <v>10</v>
      </c>
      <c r="E8" s="18">
        <f>平时2!S7</f>
        <v>86</v>
      </c>
      <c r="F8" s="17">
        <f t="shared" ref="F8:F46" si="1">IFERROR(E8*F$5,0)</f>
        <v>25.8</v>
      </c>
      <c r="G8" s="19">
        <f>'2实验z'!S7</f>
        <v>49</v>
      </c>
      <c r="H8" s="20">
        <f t="shared" ref="H8:H46" si="2">IFERROR(G8*H$5,0)</f>
        <v>29.4</v>
      </c>
      <c r="I8" s="23">
        <f t="shared" ref="I8:I46" si="3">ROUND(C8*$D$5+E8*$F$5+G8*$H$5,0)</f>
        <v>65</v>
      </c>
      <c r="J8" s="24"/>
    </row>
    <row r="9" spans="1:16">
      <c r="A9" s="43" t="s">
        <v>149</v>
      </c>
      <c r="B9" s="44" t="s">
        <v>150</v>
      </c>
      <c r="C9" s="16">
        <f>100-(概述!H$5-考勤2!T4)*概述!B$12</f>
        <v>100</v>
      </c>
      <c r="D9" s="17">
        <f t="shared" si="0"/>
        <v>10</v>
      </c>
      <c r="E9" s="18">
        <f>平时2!S8</f>
        <v>80</v>
      </c>
      <c r="F9" s="17">
        <f t="shared" si="1"/>
        <v>24</v>
      </c>
      <c r="G9" s="19">
        <f>'2实验z'!S8</f>
        <v>81</v>
      </c>
      <c r="H9" s="20">
        <f t="shared" si="2"/>
        <v>48.6</v>
      </c>
      <c r="I9" s="23">
        <f t="shared" si="3"/>
        <v>83</v>
      </c>
      <c r="J9" s="24"/>
    </row>
    <row r="10" spans="1:16">
      <c r="A10" s="43" t="s">
        <v>151</v>
      </c>
      <c r="B10" s="44" t="s">
        <v>152</v>
      </c>
      <c r="C10" s="16">
        <f>100-(概述!H$5-考勤2!T5)*概述!B$12</f>
        <v>94</v>
      </c>
      <c r="D10" s="17">
        <f t="shared" si="0"/>
        <v>9.4</v>
      </c>
      <c r="E10" s="18">
        <f>平时2!S9</f>
        <v>62</v>
      </c>
      <c r="F10" s="17">
        <f t="shared" si="1"/>
        <v>18.599999999999998</v>
      </c>
      <c r="G10" s="19">
        <f>'2实验z'!S9</f>
        <v>79</v>
      </c>
      <c r="H10" s="20">
        <f t="shared" si="2"/>
        <v>47.4</v>
      </c>
      <c r="I10" s="23">
        <f t="shared" si="3"/>
        <v>75</v>
      </c>
      <c r="J10" s="24"/>
      <c r="O10" s="25"/>
      <c r="P10" s="25"/>
    </row>
    <row r="11" spans="1:16">
      <c r="A11" s="43" t="s">
        <v>153</v>
      </c>
      <c r="B11" s="44" t="s">
        <v>154</v>
      </c>
      <c r="C11" s="16">
        <f>100-(概述!H$5-考勤2!T6)*概述!B$12</f>
        <v>100</v>
      </c>
      <c r="D11" s="17">
        <f t="shared" si="0"/>
        <v>10</v>
      </c>
      <c r="E11" s="18">
        <f>平时2!S10</f>
        <v>86</v>
      </c>
      <c r="F11" s="17">
        <f t="shared" si="1"/>
        <v>25.8</v>
      </c>
      <c r="G11" s="19">
        <f>'2实验z'!S10</f>
        <v>75</v>
      </c>
      <c r="H11" s="20">
        <f t="shared" si="2"/>
        <v>45</v>
      </c>
      <c r="I11" s="23">
        <f t="shared" si="3"/>
        <v>81</v>
      </c>
      <c r="J11" s="24"/>
    </row>
    <row r="12" spans="1:16">
      <c r="A12" s="43" t="s">
        <v>155</v>
      </c>
      <c r="B12" s="44" t="s">
        <v>156</v>
      </c>
      <c r="C12" s="16">
        <f>100-(概述!H$5-考勤2!T7)*概述!B$12</f>
        <v>100</v>
      </c>
      <c r="D12" s="17">
        <f t="shared" si="0"/>
        <v>10</v>
      </c>
      <c r="E12" s="18">
        <f>平时2!S11</f>
        <v>81</v>
      </c>
      <c r="F12" s="17">
        <f t="shared" si="1"/>
        <v>24.3</v>
      </c>
      <c r="G12" s="19">
        <f>'2实验z'!S11</f>
        <v>78</v>
      </c>
      <c r="H12" s="20">
        <f t="shared" si="2"/>
        <v>46.8</v>
      </c>
      <c r="I12" s="23">
        <f t="shared" si="3"/>
        <v>81</v>
      </c>
      <c r="J12" s="24"/>
    </row>
    <row r="13" spans="1:16">
      <c r="A13" s="43" t="s">
        <v>157</v>
      </c>
      <c r="B13" s="44" t="s">
        <v>158</v>
      </c>
      <c r="C13" s="16">
        <f>100-(概述!H$5-考勤2!T8)*概述!B$12</f>
        <v>100</v>
      </c>
      <c r="D13" s="17">
        <f t="shared" si="0"/>
        <v>10</v>
      </c>
      <c r="E13" s="18">
        <f>平时2!S12</f>
        <v>78</v>
      </c>
      <c r="F13" s="17">
        <f t="shared" si="1"/>
        <v>23.4</v>
      </c>
      <c r="G13" s="19">
        <f>'2实验z'!S12</f>
        <v>78</v>
      </c>
      <c r="H13" s="20">
        <f t="shared" si="2"/>
        <v>46.8</v>
      </c>
      <c r="I13" s="23">
        <f t="shared" si="3"/>
        <v>80</v>
      </c>
      <c r="J13" s="24"/>
    </row>
    <row r="14" spans="1:16">
      <c r="A14" s="43" t="s">
        <v>159</v>
      </c>
      <c r="B14" s="44" t="s">
        <v>160</v>
      </c>
      <c r="C14" s="16">
        <f>100-(概述!H$5-考勤2!T9)*概述!B$12</f>
        <v>100</v>
      </c>
      <c r="D14" s="17">
        <f t="shared" si="0"/>
        <v>10</v>
      </c>
      <c r="E14" s="18">
        <f>平时2!S13</f>
        <v>95</v>
      </c>
      <c r="F14" s="17">
        <f t="shared" si="1"/>
        <v>28.5</v>
      </c>
      <c r="G14" s="19">
        <f>'2实验z'!S13</f>
        <v>73</v>
      </c>
      <c r="H14" s="20">
        <f t="shared" si="2"/>
        <v>43.8</v>
      </c>
      <c r="I14" s="23">
        <f t="shared" si="3"/>
        <v>82</v>
      </c>
      <c r="J14" s="24"/>
    </row>
    <row r="15" spans="1:16">
      <c r="A15" s="43" t="s">
        <v>161</v>
      </c>
      <c r="B15" s="44" t="s">
        <v>162</v>
      </c>
      <c r="C15" s="16">
        <f>100-(概述!H$5-考勤2!T10)*概述!B$12</f>
        <v>100</v>
      </c>
      <c r="D15" s="17">
        <f t="shared" si="0"/>
        <v>10</v>
      </c>
      <c r="E15" s="18">
        <f>平时2!S14</f>
        <v>65</v>
      </c>
      <c r="F15" s="17">
        <f t="shared" si="1"/>
        <v>19.5</v>
      </c>
      <c r="G15" s="19">
        <f>'2实验z'!S14</f>
        <v>63</v>
      </c>
      <c r="H15" s="20">
        <f t="shared" si="2"/>
        <v>37.799999999999997</v>
      </c>
      <c r="I15" s="23">
        <f t="shared" si="3"/>
        <v>67</v>
      </c>
      <c r="J15" s="24"/>
    </row>
    <row r="16" spans="1:16">
      <c r="A16" s="43" t="s">
        <v>163</v>
      </c>
      <c r="B16" s="44" t="s">
        <v>164</v>
      </c>
      <c r="C16" s="16">
        <f>100-(概述!H$5-考勤2!T11)*概述!B$12</f>
        <v>100</v>
      </c>
      <c r="D16" s="17">
        <f t="shared" si="0"/>
        <v>10</v>
      </c>
      <c r="E16" s="18">
        <f>平时2!S15</f>
        <v>88</v>
      </c>
      <c r="F16" s="17">
        <f t="shared" si="1"/>
        <v>26.4</v>
      </c>
      <c r="G16" s="19">
        <f>'2实验z'!S15</f>
        <v>70</v>
      </c>
      <c r="H16" s="20">
        <f t="shared" si="2"/>
        <v>42</v>
      </c>
      <c r="I16" s="23">
        <f t="shared" si="3"/>
        <v>78</v>
      </c>
      <c r="J16" s="24"/>
    </row>
    <row r="17" spans="1:10">
      <c r="A17" s="43" t="s">
        <v>165</v>
      </c>
      <c r="B17" s="44" t="s">
        <v>166</v>
      </c>
      <c r="C17" s="16">
        <f>100-(概述!H$5-考勤2!T12)*概述!B$12</f>
        <v>100</v>
      </c>
      <c r="D17" s="17">
        <f t="shared" si="0"/>
        <v>10</v>
      </c>
      <c r="E17" s="18">
        <f>平时2!S16</f>
        <v>82</v>
      </c>
      <c r="F17" s="17">
        <f t="shared" si="1"/>
        <v>24.599999999999998</v>
      </c>
      <c r="G17" s="19">
        <f>'2实验z'!S16</f>
        <v>74</v>
      </c>
      <c r="H17" s="20">
        <f t="shared" si="2"/>
        <v>44.4</v>
      </c>
      <c r="I17" s="23">
        <f t="shared" si="3"/>
        <v>79</v>
      </c>
      <c r="J17" s="24"/>
    </row>
    <row r="18" spans="1:10">
      <c r="A18" s="43" t="s">
        <v>167</v>
      </c>
      <c r="B18" s="44" t="s">
        <v>168</v>
      </c>
      <c r="C18" s="16">
        <f>100-(概述!H$5-考勤2!T13)*概述!B$12</f>
        <v>100</v>
      </c>
      <c r="D18" s="17">
        <f t="shared" si="0"/>
        <v>10</v>
      </c>
      <c r="E18" s="18">
        <f>平时2!S17</f>
        <v>83</v>
      </c>
      <c r="F18" s="17">
        <f t="shared" si="1"/>
        <v>24.9</v>
      </c>
      <c r="G18" s="19">
        <f>'2实验z'!S17</f>
        <v>79</v>
      </c>
      <c r="H18" s="20">
        <f t="shared" si="2"/>
        <v>47.4</v>
      </c>
      <c r="I18" s="23">
        <f t="shared" si="3"/>
        <v>82</v>
      </c>
      <c r="J18" s="24"/>
    </row>
    <row r="19" spans="1:10">
      <c r="A19" s="43" t="s">
        <v>169</v>
      </c>
      <c r="B19" s="44" t="s">
        <v>170</v>
      </c>
      <c r="C19" s="16">
        <f>100-(概述!H$5-考勤2!T14)*概述!B$12</f>
        <v>100</v>
      </c>
      <c r="D19" s="17">
        <f t="shared" si="0"/>
        <v>10</v>
      </c>
      <c r="E19" s="18">
        <f>平时2!S18</f>
        <v>78</v>
      </c>
      <c r="F19" s="17">
        <f t="shared" si="1"/>
        <v>23.4</v>
      </c>
      <c r="G19" s="19">
        <f>'2实验z'!S18</f>
        <v>70</v>
      </c>
      <c r="H19" s="20">
        <f t="shared" si="2"/>
        <v>42</v>
      </c>
      <c r="I19" s="23">
        <f t="shared" si="3"/>
        <v>75</v>
      </c>
      <c r="J19" s="24"/>
    </row>
    <row r="20" spans="1:10">
      <c r="A20" s="43" t="s">
        <v>171</v>
      </c>
      <c r="B20" s="44" t="s">
        <v>172</v>
      </c>
      <c r="C20" s="16">
        <f>100-(概述!H$5-考勤2!T15)*概述!B$12</f>
        <v>100</v>
      </c>
      <c r="D20" s="17">
        <f t="shared" si="0"/>
        <v>10</v>
      </c>
      <c r="E20" s="18">
        <f>平时2!S19</f>
        <v>75</v>
      </c>
      <c r="F20" s="17">
        <f t="shared" si="1"/>
        <v>22.5</v>
      </c>
      <c r="G20" s="19">
        <f>'2实验z'!S19</f>
        <v>70</v>
      </c>
      <c r="H20" s="20">
        <f t="shared" si="2"/>
        <v>42</v>
      </c>
      <c r="I20" s="23">
        <f t="shared" si="3"/>
        <v>75</v>
      </c>
      <c r="J20" s="24"/>
    </row>
    <row r="21" spans="1:10">
      <c r="A21" s="43" t="s">
        <v>173</v>
      </c>
      <c r="B21" s="44" t="s">
        <v>174</v>
      </c>
      <c r="C21" s="16">
        <f>100-(概述!H$5-考勤2!T16)*概述!B$12</f>
        <v>100</v>
      </c>
      <c r="D21" s="17">
        <f t="shared" si="0"/>
        <v>10</v>
      </c>
      <c r="E21" s="18">
        <f>平时2!S20</f>
        <v>70</v>
      </c>
      <c r="F21" s="17">
        <f t="shared" si="1"/>
        <v>21</v>
      </c>
      <c r="G21" s="19">
        <f>'2实验z'!S20</f>
        <v>68</v>
      </c>
      <c r="H21" s="20">
        <f t="shared" si="2"/>
        <v>40.799999999999997</v>
      </c>
      <c r="I21" s="23">
        <f t="shared" si="3"/>
        <v>72</v>
      </c>
      <c r="J21" s="24"/>
    </row>
    <row r="22" spans="1:10">
      <c r="A22" s="43" t="s">
        <v>175</v>
      </c>
      <c r="B22" s="44" t="s">
        <v>176</v>
      </c>
      <c r="C22" s="16">
        <f>100-(概述!H$5-考勤2!T17)*概述!B$12</f>
        <v>100</v>
      </c>
      <c r="D22" s="17">
        <f t="shared" si="0"/>
        <v>10</v>
      </c>
      <c r="E22" s="18">
        <f>平时2!S21</f>
        <v>81</v>
      </c>
      <c r="F22" s="17">
        <f t="shared" si="1"/>
        <v>24.3</v>
      </c>
      <c r="G22" s="19">
        <f>'2实验z'!S21</f>
        <v>64</v>
      </c>
      <c r="H22" s="20">
        <f t="shared" si="2"/>
        <v>38.4</v>
      </c>
      <c r="I22" s="23">
        <f t="shared" si="3"/>
        <v>73</v>
      </c>
      <c r="J22" s="24"/>
    </row>
    <row r="23" spans="1:10">
      <c r="A23" s="43" t="s">
        <v>177</v>
      </c>
      <c r="B23" s="44" t="s">
        <v>178</v>
      </c>
      <c r="C23" s="16">
        <f>100-(概述!H$5-考勤2!T18)*概述!B$12</f>
        <v>100</v>
      </c>
      <c r="D23" s="17">
        <f t="shared" si="0"/>
        <v>10</v>
      </c>
      <c r="E23" s="18">
        <f>平时2!S22</f>
        <v>64</v>
      </c>
      <c r="F23" s="17">
        <f t="shared" si="1"/>
        <v>19.2</v>
      </c>
      <c r="G23" s="19">
        <f>'2实验z'!S22</f>
        <v>49</v>
      </c>
      <c r="H23" s="20">
        <f t="shared" si="2"/>
        <v>29.4</v>
      </c>
      <c r="I23" s="23">
        <f t="shared" si="3"/>
        <v>59</v>
      </c>
      <c r="J23" s="24"/>
    </row>
    <row r="24" spans="1:10">
      <c r="A24" s="43" t="s">
        <v>179</v>
      </c>
      <c r="B24" s="44" t="s">
        <v>180</v>
      </c>
      <c r="C24" s="16">
        <f>100-(概述!H$5-考勤2!T19)*概述!B$12</f>
        <v>100</v>
      </c>
      <c r="D24" s="17">
        <f t="shared" si="0"/>
        <v>10</v>
      </c>
      <c r="E24" s="18">
        <f>平时2!S23</f>
        <v>81</v>
      </c>
      <c r="F24" s="17">
        <f t="shared" si="1"/>
        <v>24.3</v>
      </c>
      <c r="G24" s="19">
        <f>'2实验z'!S23</f>
        <v>69</v>
      </c>
      <c r="H24" s="20">
        <f t="shared" si="2"/>
        <v>41.4</v>
      </c>
      <c r="I24" s="23">
        <f t="shared" si="3"/>
        <v>76</v>
      </c>
      <c r="J24" s="24"/>
    </row>
    <row r="25" spans="1:10">
      <c r="A25" s="43" t="s">
        <v>181</v>
      </c>
      <c r="B25" s="44" t="s">
        <v>182</v>
      </c>
      <c r="C25" s="16">
        <f>100-(概述!H$5-考勤2!T20)*概述!B$12</f>
        <v>100</v>
      </c>
      <c r="D25" s="17">
        <f t="shared" si="0"/>
        <v>10</v>
      </c>
      <c r="E25" s="18">
        <f>平时2!S24</f>
        <v>86</v>
      </c>
      <c r="F25" s="17">
        <f t="shared" si="1"/>
        <v>25.8</v>
      </c>
      <c r="G25" s="19">
        <f>'2实验z'!S24</f>
        <v>73</v>
      </c>
      <c r="H25" s="20">
        <f t="shared" si="2"/>
        <v>43.8</v>
      </c>
      <c r="I25" s="23">
        <f t="shared" si="3"/>
        <v>80</v>
      </c>
      <c r="J25" s="24"/>
    </row>
    <row r="26" spans="1:10">
      <c r="A26" s="43" t="s">
        <v>183</v>
      </c>
      <c r="B26" s="44" t="s">
        <v>184</v>
      </c>
      <c r="C26" s="16">
        <f>100-(概述!H$5-考勤2!T21)*概述!B$12</f>
        <v>100</v>
      </c>
      <c r="D26" s="17">
        <f t="shared" si="0"/>
        <v>10</v>
      </c>
      <c r="E26" s="18">
        <f>平时2!S25</f>
        <v>82</v>
      </c>
      <c r="F26" s="17">
        <f t="shared" si="1"/>
        <v>24.599999999999998</v>
      </c>
      <c r="G26" s="19">
        <f>'2实验z'!S25</f>
        <v>75</v>
      </c>
      <c r="H26" s="20">
        <f t="shared" si="2"/>
        <v>45</v>
      </c>
      <c r="I26" s="23">
        <f t="shared" si="3"/>
        <v>80</v>
      </c>
      <c r="J26" s="24"/>
    </row>
    <row r="27" spans="1:10">
      <c r="A27" s="43" t="s">
        <v>185</v>
      </c>
      <c r="B27" s="44" t="s">
        <v>186</v>
      </c>
      <c r="C27" s="16">
        <f>100-(概述!H$5-考勤2!T22)*概述!B$12</f>
        <v>100</v>
      </c>
      <c r="D27" s="17">
        <f t="shared" si="0"/>
        <v>10</v>
      </c>
      <c r="E27" s="18">
        <f>平时2!S26</f>
        <v>88</v>
      </c>
      <c r="F27" s="17">
        <f t="shared" si="1"/>
        <v>26.4</v>
      </c>
      <c r="G27" s="19">
        <f>'2实验z'!S26</f>
        <v>75</v>
      </c>
      <c r="H27" s="20">
        <f t="shared" si="2"/>
        <v>45</v>
      </c>
      <c r="I27" s="23">
        <f t="shared" si="3"/>
        <v>81</v>
      </c>
      <c r="J27" s="24"/>
    </row>
    <row r="28" spans="1:10">
      <c r="A28" s="43" t="s">
        <v>187</v>
      </c>
      <c r="B28" s="44" t="s">
        <v>188</v>
      </c>
      <c r="C28" s="16">
        <f>100-(概述!H$5-考勤2!T23)*概述!B$12</f>
        <v>100</v>
      </c>
      <c r="D28" s="17">
        <f t="shared" si="0"/>
        <v>10</v>
      </c>
      <c r="E28" s="18">
        <f>平时2!S27</f>
        <v>83</v>
      </c>
      <c r="F28" s="17">
        <f t="shared" si="1"/>
        <v>24.9</v>
      </c>
      <c r="G28" s="19">
        <f>'2实验z'!S27</f>
        <v>68</v>
      </c>
      <c r="H28" s="20">
        <f t="shared" si="2"/>
        <v>40.799999999999997</v>
      </c>
      <c r="I28" s="23">
        <f t="shared" si="3"/>
        <v>76</v>
      </c>
      <c r="J28" s="24"/>
    </row>
    <row r="29" spans="1:10">
      <c r="A29" s="43" t="s">
        <v>189</v>
      </c>
      <c r="B29" s="44" t="s">
        <v>190</v>
      </c>
      <c r="C29" s="16">
        <f>100-(概述!H$5-考勤2!T24)*概述!B$12</f>
        <v>100</v>
      </c>
      <c r="D29" s="17">
        <f t="shared" si="0"/>
        <v>10</v>
      </c>
      <c r="E29" s="18">
        <f>平时2!S28</f>
        <v>90</v>
      </c>
      <c r="F29" s="17">
        <f t="shared" si="1"/>
        <v>27</v>
      </c>
      <c r="G29" s="19">
        <f>'2实验z'!S28</f>
        <v>73</v>
      </c>
      <c r="H29" s="20">
        <f t="shared" si="2"/>
        <v>43.8</v>
      </c>
      <c r="I29" s="23">
        <f t="shared" si="3"/>
        <v>81</v>
      </c>
      <c r="J29" s="24"/>
    </row>
    <row r="30" spans="1:10">
      <c r="A30" s="43" t="s">
        <v>191</v>
      </c>
      <c r="B30" s="44" t="s">
        <v>192</v>
      </c>
      <c r="C30" s="16">
        <f>100-(概述!H$5-考勤2!T25)*概述!B$12</f>
        <v>100</v>
      </c>
      <c r="D30" s="17">
        <f t="shared" si="0"/>
        <v>10</v>
      </c>
      <c r="E30" s="18">
        <f>平时2!S29</f>
        <v>92</v>
      </c>
      <c r="F30" s="17">
        <f t="shared" si="1"/>
        <v>27.599999999999998</v>
      </c>
      <c r="G30" s="19">
        <f>'2实验z'!S29</f>
        <v>70</v>
      </c>
      <c r="H30" s="20">
        <f t="shared" si="2"/>
        <v>42</v>
      </c>
      <c r="I30" s="23">
        <f t="shared" si="3"/>
        <v>80</v>
      </c>
      <c r="J30" s="24"/>
    </row>
    <row r="31" spans="1:10">
      <c r="A31" s="43" t="s">
        <v>193</v>
      </c>
      <c r="B31" s="44" t="s">
        <v>194</v>
      </c>
      <c r="C31" s="16">
        <f>100-(概述!H$5-考勤2!T26)*概述!B$12</f>
        <v>100</v>
      </c>
      <c r="D31" s="17">
        <f t="shared" si="0"/>
        <v>10</v>
      </c>
      <c r="E31" s="18">
        <f>平时2!S30</f>
        <v>75</v>
      </c>
      <c r="F31" s="17">
        <f t="shared" si="1"/>
        <v>22.5</v>
      </c>
      <c r="G31" s="19">
        <f>'2实验z'!S30</f>
        <v>81</v>
      </c>
      <c r="H31" s="20">
        <f t="shared" si="2"/>
        <v>48.6</v>
      </c>
      <c r="I31" s="23">
        <f t="shared" si="3"/>
        <v>81</v>
      </c>
      <c r="J31" s="24"/>
    </row>
    <row r="32" spans="1:10">
      <c r="A32" s="43" t="s">
        <v>195</v>
      </c>
      <c r="B32" s="44" t="s">
        <v>196</v>
      </c>
      <c r="C32" s="16">
        <f>100-(概述!H$5-考勤2!T27)*概述!B$12</f>
        <v>100</v>
      </c>
      <c r="D32" s="17">
        <f t="shared" si="0"/>
        <v>10</v>
      </c>
      <c r="E32" s="18">
        <f>平时2!S31</f>
        <v>85</v>
      </c>
      <c r="F32" s="17">
        <f t="shared" si="1"/>
        <v>25.5</v>
      </c>
      <c r="G32" s="19">
        <f>'2实验z'!S31</f>
        <v>69</v>
      </c>
      <c r="H32" s="20">
        <f t="shared" si="2"/>
        <v>41.4</v>
      </c>
      <c r="I32" s="23">
        <f t="shared" si="3"/>
        <v>77</v>
      </c>
      <c r="J32" s="24"/>
    </row>
    <row r="33" spans="1:10">
      <c r="A33" s="43" t="s">
        <v>197</v>
      </c>
      <c r="B33" s="44" t="s">
        <v>198</v>
      </c>
      <c r="C33" s="16">
        <f>100-(概述!H$5-考勤2!T28)*概述!B$12</f>
        <v>100</v>
      </c>
      <c r="D33" s="17">
        <f t="shared" si="0"/>
        <v>10</v>
      </c>
      <c r="E33" s="18">
        <f>平时2!S32</f>
        <v>55</v>
      </c>
      <c r="F33" s="17">
        <f t="shared" si="1"/>
        <v>16.5</v>
      </c>
      <c r="G33" s="19">
        <f>'2实验z'!S32</f>
        <v>66</v>
      </c>
      <c r="H33" s="20">
        <f t="shared" si="2"/>
        <v>39.6</v>
      </c>
      <c r="I33" s="23">
        <f t="shared" si="3"/>
        <v>66</v>
      </c>
      <c r="J33" s="24"/>
    </row>
    <row r="34" spans="1:10">
      <c r="A34" s="43" t="s">
        <v>199</v>
      </c>
      <c r="B34" s="44" t="s">
        <v>200</v>
      </c>
      <c r="C34" s="16">
        <f>100-(概述!H$5-考勤2!T29)*概述!B$12</f>
        <v>100</v>
      </c>
      <c r="D34" s="17">
        <f t="shared" si="0"/>
        <v>10</v>
      </c>
      <c r="E34" s="18">
        <f>平时2!S33</f>
        <v>78</v>
      </c>
      <c r="F34" s="17">
        <f t="shared" si="1"/>
        <v>23.4</v>
      </c>
      <c r="G34" s="19">
        <f>'2实验z'!S33</f>
        <v>78</v>
      </c>
      <c r="H34" s="20">
        <f t="shared" si="2"/>
        <v>46.8</v>
      </c>
      <c r="I34" s="23">
        <f t="shared" si="3"/>
        <v>80</v>
      </c>
      <c r="J34" s="24"/>
    </row>
    <row r="35" spans="1:10">
      <c r="A35" s="43" t="s">
        <v>201</v>
      </c>
      <c r="B35" s="44" t="s">
        <v>202</v>
      </c>
      <c r="C35" s="16">
        <f>100-(概述!H$5-考勤2!T30)*概述!B$12</f>
        <v>100</v>
      </c>
      <c r="D35" s="17">
        <f t="shared" si="0"/>
        <v>10</v>
      </c>
      <c r="E35" s="18">
        <f>平时2!S34</f>
        <v>65</v>
      </c>
      <c r="F35" s="17">
        <f t="shared" si="1"/>
        <v>19.5</v>
      </c>
      <c r="G35" s="19">
        <f>'2实验z'!S34</f>
        <v>63</v>
      </c>
      <c r="H35" s="20">
        <f t="shared" si="2"/>
        <v>37.799999999999997</v>
      </c>
      <c r="I35" s="23">
        <f t="shared" si="3"/>
        <v>67</v>
      </c>
      <c r="J35" s="24"/>
    </row>
    <row r="36" spans="1:10">
      <c r="A36" s="43" t="s">
        <v>203</v>
      </c>
      <c r="B36" s="44" t="s">
        <v>204</v>
      </c>
      <c r="C36" s="16">
        <f>100-(概述!H$5-考勤2!T31)*概述!B$12</f>
        <v>100</v>
      </c>
      <c r="D36" s="17">
        <f t="shared" si="0"/>
        <v>10</v>
      </c>
      <c r="E36" s="18">
        <f>平时2!S35</f>
        <v>70</v>
      </c>
      <c r="F36" s="17">
        <f t="shared" si="1"/>
        <v>21</v>
      </c>
      <c r="G36" s="19">
        <f>'2实验z'!S35</f>
        <v>65</v>
      </c>
      <c r="H36" s="20">
        <f t="shared" si="2"/>
        <v>39</v>
      </c>
      <c r="I36" s="23">
        <f t="shared" si="3"/>
        <v>70</v>
      </c>
      <c r="J36" s="24"/>
    </row>
    <row r="37" spans="1:10">
      <c r="A37" s="43" t="s">
        <v>205</v>
      </c>
      <c r="B37" s="44" t="s">
        <v>206</v>
      </c>
      <c r="C37" s="16">
        <f>100-(概述!H$5-考勤2!T32)*概述!B$12</f>
        <v>100</v>
      </c>
      <c r="D37" s="17">
        <f t="shared" si="0"/>
        <v>10</v>
      </c>
      <c r="E37" s="18">
        <f>平时2!S36</f>
        <v>77</v>
      </c>
      <c r="F37" s="17">
        <f t="shared" si="1"/>
        <v>23.099999999999998</v>
      </c>
      <c r="G37" s="19">
        <f>'2实验z'!S36</f>
        <v>76</v>
      </c>
      <c r="H37" s="20">
        <f t="shared" si="2"/>
        <v>45.6</v>
      </c>
      <c r="I37" s="23">
        <f t="shared" si="3"/>
        <v>79</v>
      </c>
      <c r="J37" s="24"/>
    </row>
    <row r="38" spans="1:10">
      <c r="A38" s="43" t="s">
        <v>207</v>
      </c>
      <c r="B38" s="44" t="s">
        <v>208</v>
      </c>
      <c r="C38" s="16">
        <f>100-(概述!H$5-考勤2!T33)*概述!B$12</f>
        <v>100</v>
      </c>
      <c r="D38" s="17">
        <f t="shared" si="0"/>
        <v>10</v>
      </c>
      <c r="E38" s="18">
        <f>平时2!S37</f>
        <v>75</v>
      </c>
      <c r="F38" s="17">
        <f t="shared" si="1"/>
        <v>22.5</v>
      </c>
      <c r="G38" s="19">
        <f>'2实验z'!S37</f>
        <v>78</v>
      </c>
      <c r="H38" s="20">
        <f t="shared" si="2"/>
        <v>46.8</v>
      </c>
      <c r="I38" s="23">
        <f t="shared" si="3"/>
        <v>79</v>
      </c>
      <c r="J38" s="24"/>
    </row>
    <row r="39" spans="1:10">
      <c r="A39" s="43" t="s">
        <v>209</v>
      </c>
      <c r="B39" s="44" t="s">
        <v>210</v>
      </c>
      <c r="C39" s="16">
        <f>100-(概述!H$5-考勤2!T34)*概述!B$12</f>
        <v>100</v>
      </c>
      <c r="D39" s="17">
        <f t="shared" si="0"/>
        <v>10</v>
      </c>
      <c r="E39" s="18">
        <f>平时2!S38</f>
        <v>84</v>
      </c>
      <c r="F39" s="17">
        <f t="shared" si="1"/>
        <v>25.2</v>
      </c>
      <c r="G39" s="19">
        <f>'2实验z'!S38</f>
        <v>73</v>
      </c>
      <c r="H39" s="20">
        <f t="shared" si="2"/>
        <v>43.8</v>
      </c>
      <c r="I39" s="23">
        <f t="shared" si="3"/>
        <v>79</v>
      </c>
      <c r="J39" s="24"/>
    </row>
    <row r="40" spans="1:10">
      <c r="A40" s="43" t="s">
        <v>211</v>
      </c>
      <c r="B40" s="44" t="s">
        <v>212</v>
      </c>
      <c r="C40" s="16">
        <f>100-(概述!H$5-考勤2!T35)*概述!B$12</f>
        <v>100</v>
      </c>
      <c r="D40" s="17">
        <f t="shared" si="0"/>
        <v>10</v>
      </c>
      <c r="E40" s="18">
        <f>平时2!S39</f>
        <v>72</v>
      </c>
      <c r="F40" s="17">
        <f t="shared" si="1"/>
        <v>21.599999999999998</v>
      </c>
      <c r="G40" s="19">
        <f>'2实验z'!S39</f>
        <v>75</v>
      </c>
      <c r="H40" s="20">
        <f t="shared" si="2"/>
        <v>45</v>
      </c>
      <c r="I40" s="23">
        <f t="shared" si="3"/>
        <v>77</v>
      </c>
      <c r="J40" s="24"/>
    </row>
    <row r="41" spans="1:10">
      <c r="A41" s="43" t="s">
        <v>213</v>
      </c>
      <c r="B41" s="44" t="s">
        <v>214</v>
      </c>
      <c r="C41" s="16">
        <f>100-(概述!H$5-考勤2!T36)*概述!B$12</f>
        <v>100</v>
      </c>
      <c r="D41" s="17">
        <f t="shared" si="0"/>
        <v>10</v>
      </c>
      <c r="E41" s="18">
        <f>平时2!S40</f>
        <v>69</v>
      </c>
      <c r="F41" s="17">
        <f t="shared" si="1"/>
        <v>20.7</v>
      </c>
      <c r="G41" s="19">
        <f>'2实验z'!S40</f>
        <v>63</v>
      </c>
      <c r="H41" s="20">
        <f t="shared" si="2"/>
        <v>37.799999999999997</v>
      </c>
      <c r="I41" s="23">
        <f t="shared" si="3"/>
        <v>69</v>
      </c>
      <c r="J41" s="24"/>
    </row>
    <row r="42" spans="1:10">
      <c r="A42" s="43" t="s">
        <v>215</v>
      </c>
      <c r="B42" s="44" t="s">
        <v>216</v>
      </c>
      <c r="C42" s="16">
        <f>100-(概述!H$5-考勤2!T37)*概述!B$12</f>
        <v>100</v>
      </c>
      <c r="D42" s="17">
        <f t="shared" si="0"/>
        <v>10</v>
      </c>
      <c r="E42" s="18">
        <f>平时2!S41</f>
        <v>86</v>
      </c>
      <c r="F42" s="17">
        <f t="shared" si="1"/>
        <v>25.8</v>
      </c>
      <c r="G42" s="19">
        <f>'2实验z'!S41</f>
        <v>70</v>
      </c>
      <c r="H42" s="20">
        <f t="shared" si="2"/>
        <v>42</v>
      </c>
      <c r="I42" s="23">
        <f t="shared" si="3"/>
        <v>78</v>
      </c>
      <c r="J42" s="24"/>
    </row>
    <row r="43" spans="1:10">
      <c r="A43" s="43" t="s">
        <v>217</v>
      </c>
      <c r="B43" s="44" t="s">
        <v>218</v>
      </c>
      <c r="C43" s="16">
        <f>100-(概述!H$5-考勤2!T38)*概述!B$12</f>
        <v>100</v>
      </c>
      <c r="D43" s="17">
        <f t="shared" si="0"/>
        <v>10</v>
      </c>
      <c r="E43" s="18">
        <f>平时2!S42</f>
        <v>82</v>
      </c>
      <c r="F43" s="17">
        <f t="shared" si="1"/>
        <v>24.599999999999998</v>
      </c>
      <c r="G43" s="19">
        <f>'2实验z'!S42</f>
        <v>61</v>
      </c>
      <c r="H43" s="20">
        <f t="shared" si="2"/>
        <v>36.6</v>
      </c>
      <c r="I43" s="23">
        <f t="shared" si="3"/>
        <v>71</v>
      </c>
      <c r="J43" s="24"/>
    </row>
    <row r="44" spans="1:10">
      <c r="A44" s="43" t="s">
        <v>219</v>
      </c>
      <c r="B44" s="44" t="s">
        <v>220</v>
      </c>
      <c r="C44" s="16">
        <f>100-(概述!H$5-考勤2!T39)*概述!B$12</f>
        <v>88</v>
      </c>
      <c r="D44" s="17">
        <f t="shared" ref="D44:D45" si="4">C44*D$5</f>
        <v>8.8000000000000007</v>
      </c>
      <c r="E44" s="18">
        <f>平时2!S43</f>
        <v>85</v>
      </c>
      <c r="F44" s="17">
        <f t="shared" ref="F44:F45" si="5">IFERROR(E44*F$5,0)</f>
        <v>25.5</v>
      </c>
      <c r="G44" s="19">
        <f>'2实验z'!S43</f>
        <v>79</v>
      </c>
      <c r="H44" s="20">
        <f t="shared" ref="H44:H45" si="6">IFERROR(G44*H$5,0)</f>
        <v>47.4</v>
      </c>
      <c r="I44" s="23">
        <f t="shared" si="3"/>
        <v>82</v>
      </c>
      <c r="J44" s="24"/>
    </row>
    <row r="45" spans="1:10">
      <c r="A45" s="43" t="s">
        <v>221</v>
      </c>
      <c r="B45" s="44" t="s">
        <v>222</v>
      </c>
      <c r="C45" s="16">
        <f>100-(概述!H$5-考勤2!T40)*概述!B$12</f>
        <v>100</v>
      </c>
      <c r="D45" s="17">
        <f t="shared" si="4"/>
        <v>10</v>
      </c>
      <c r="E45" s="18">
        <f>平时2!S44</f>
        <v>71</v>
      </c>
      <c r="F45" s="17">
        <f t="shared" si="5"/>
        <v>21.3</v>
      </c>
      <c r="G45" s="19">
        <f>'2实验z'!S44</f>
        <v>68</v>
      </c>
      <c r="H45" s="20">
        <f t="shared" si="6"/>
        <v>40.799999999999997</v>
      </c>
      <c r="I45" s="23">
        <f t="shared" si="3"/>
        <v>72</v>
      </c>
      <c r="J45" s="24"/>
    </row>
    <row r="46" spans="1:10">
      <c r="A46" s="43" t="s">
        <v>223</v>
      </c>
      <c r="B46" s="44" t="s">
        <v>224</v>
      </c>
      <c r="C46" s="16">
        <f>100-(概述!H$5-考勤2!T39)*概述!B$12</f>
        <v>88</v>
      </c>
      <c r="D46" s="17">
        <f t="shared" si="0"/>
        <v>8.8000000000000007</v>
      </c>
      <c r="E46" s="18">
        <f>平时2!S43</f>
        <v>85</v>
      </c>
      <c r="F46" s="17">
        <f t="shared" si="1"/>
        <v>25.5</v>
      </c>
      <c r="G46" s="19">
        <f>'2实验z'!S43</f>
        <v>79</v>
      </c>
      <c r="H46" s="20">
        <f t="shared" si="2"/>
        <v>47.4</v>
      </c>
      <c r="I46" s="23">
        <f t="shared" si="3"/>
        <v>82</v>
      </c>
      <c r="J46" s="24"/>
    </row>
    <row r="47" spans="1:10" ht="58.9" customHeight="1">
      <c r="A47" s="21" t="s">
        <v>44</v>
      </c>
      <c r="B47" s="57" t="s">
        <v>45</v>
      </c>
      <c r="C47" s="57"/>
      <c r="D47" s="57"/>
      <c r="E47" s="57"/>
      <c r="F47" s="57"/>
      <c r="G47" s="57"/>
      <c r="H47" s="57"/>
      <c r="I47" s="57"/>
      <c r="J47" s="57"/>
    </row>
  </sheetData>
  <mergeCells count="11">
    <mergeCell ref="B47:J47"/>
    <mergeCell ref="A4:A6"/>
    <mergeCell ref="B4:B6"/>
    <mergeCell ref="I4:I6"/>
    <mergeCell ref="J4:J6"/>
    <mergeCell ref="A1:J1"/>
    <mergeCell ref="A2:J2"/>
    <mergeCell ref="A3:J3"/>
    <mergeCell ref="C4:D4"/>
    <mergeCell ref="E4:F4"/>
    <mergeCell ref="G4:H4"/>
  </mergeCells>
  <phoneticPr fontId="21" type="noConversion"/>
  <conditionalFormatting sqref="O10:P10">
    <cfRule type="cellIs" dxfId="10" priority="1" operator="greaterThan">
      <formula>0.3</formula>
    </cfRule>
  </conditionalFormatting>
  <pageMargins left="0.70866141732283505" right="0.70866141732283505" top="0.78740157480314998" bottom="0.59055118110236204" header="0.31496062992126" footer="0.31496062992126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4</vt:i4>
      </vt:variant>
    </vt:vector>
  </HeadingPairs>
  <TitlesOfParts>
    <vt:vector size="19" baseType="lpstr">
      <vt:lpstr>概述</vt:lpstr>
      <vt:lpstr>1期末&amp;总评</vt:lpstr>
      <vt:lpstr>1过程成绩</vt:lpstr>
      <vt:lpstr>1考勤</vt:lpstr>
      <vt:lpstr>1平时</vt:lpstr>
      <vt:lpstr>1实验z</vt:lpstr>
      <vt:lpstr>1实验wc</vt:lpstr>
      <vt:lpstr>2期末&amp;总评</vt:lpstr>
      <vt:lpstr>2过程成绩</vt:lpstr>
      <vt:lpstr>考勤2</vt:lpstr>
      <vt:lpstr>平时2</vt:lpstr>
      <vt:lpstr>2实验z</vt:lpstr>
      <vt:lpstr>2实验wc</vt:lpstr>
      <vt:lpstr>Sheet1</vt:lpstr>
      <vt:lpstr>Sheet2</vt:lpstr>
      <vt:lpstr>'1过程成绩'!OLE_LINK3</vt:lpstr>
      <vt:lpstr>'2过程成绩'!OLE_LINK3</vt:lpstr>
      <vt:lpstr>'1过程成绩'!Print_Titles</vt:lpstr>
      <vt:lpstr>'2过程成绩'!Print_Titles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味来 初音</cp:lastModifiedBy>
  <cp:lastPrinted>2024-02-23T01:57:31Z</cp:lastPrinted>
  <dcterms:created xsi:type="dcterms:W3CDTF">2020-10-26T08:26:00Z</dcterms:created>
  <dcterms:modified xsi:type="dcterms:W3CDTF">2024-04-19T11:19:01Z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A04B958C6F774FF2BC84599E31E8F110</vt:lpwstr>
  </property>
  <property fmtid="{D5CDD505-2E9C-101B-9397-08002B2CF9AE}" pid="3" name="KSOProductBuildVer">
    <vt:lpwstr>2052-11.1.0.11194</vt:lpwstr>
  </property>
</Properties>
</file>