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Hans im Glück\1.5 Alle HIG\02 Menüs\01 Speisekarte 2025\Speisekarte 2025\Mittagsmenüs 2025\Catering\Menüversand\"/>
    </mc:Choice>
  </mc:AlternateContent>
  <xr:revisionPtr revIDLastSave="0" documentId="8_{FB9173F4-A4C1-413D-BA93-CF9188C38599}" xr6:coauthVersionLast="47" xr6:coauthVersionMax="47" xr10:uidLastSave="{00000000-0000-0000-0000-000000000000}"/>
  <bookViews>
    <workbookView xWindow="-120" yWindow="-120" windowWidth="29040" windowHeight="17640" activeTab="2" xr2:uid="{2754CBA4-8E6F-4EEE-82AB-362BAD6BF1C0}"/>
  </bookViews>
  <sheets>
    <sheet name="Grundlage" sheetId="1" r:id="rId1"/>
    <sheet name="Kantinen 1" sheetId="5" r:id="rId2"/>
    <sheet name="Kantinen 2" sheetId="8" r:id="rId3"/>
    <sheet name="Wohnhäuser" sheetId="6" r:id="rId4"/>
    <sheet name="Restaurant" sheetId="7" state="hidden" r:id="rId5"/>
  </sheets>
  <definedNames>
    <definedName name="_xlnm.Print_Area" localSheetId="0">Grundlage!$A$1:$J$16</definedName>
    <definedName name="_xlnm.Print_Area" localSheetId="1">'Kantinen 1'!$A$1:$F$17</definedName>
    <definedName name="_xlnm.Print_Area" localSheetId="2">'Kantinen 2'!$A$1:$F$17</definedName>
    <definedName name="_xlnm.Print_Area" localSheetId="3">Wohnhäuser!$A$1:$I$24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I4" i="6"/>
  <c r="H4" i="6"/>
  <c r="G4" i="6"/>
  <c r="F4" i="6"/>
  <c r="E4" i="6"/>
  <c r="D4" i="6"/>
  <c r="C4" i="6"/>
  <c r="F4" i="8"/>
  <c r="E4" i="8"/>
  <c r="D4" i="8"/>
  <c r="C4" i="8"/>
  <c r="B4" i="8"/>
  <c r="F4" i="5"/>
  <c r="E4" i="5"/>
  <c r="D4" i="5"/>
  <c r="C4" i="5"/>
  <c r="B4" i="5"/>
  <c r="C6" i="6"/>
  <c r="C8" i="6"/>
  <c r="C11" i="6"/>
  <c r="C13" i="6"/>
  <c r="D6" i="6"/>
  <c r="E6" i="6"/>
  <c r="F6" i="6"/>
  <c r="G6" i="6"/>
  <c r="D8" i="6"/>
  <c r="E8" i="6"/>
  <c r="F8" i="6"/>
  <c r="G8" i="6"/>
  <c r="D11" i="6"/>
  <c r="E11" i="6"/>
  <c r="F11" i="6"/>
  <c r="G11" i="6"/>
  <c r="D13" i="6"/>
  <c r="E13" i="6"/>
  <c r="F13" i="6"/>
  <c r="G13" i="6"/>
  <c r="C15" i="6"/>
  <c r="C17" i="6"/>
  <c r="D17" i="6"/>
  <c r="E17" i="6"/>
  <c r="F17" i="6"/>
  <c r="G17" i="6"/>
  <c r="B17" i="5"/>
  <c r="F15" i="5"/>
  <c r="E15" i="5"/>
  <c r="D15" i="5"/>
  <c r="C15" i="5"/>
  <c r="B15" i="5"/>
  <c r="F13" i="5"/>
  <c r="E13" i="5"/>
  <c r="D13" i="5"/>
  <c r="C13" i="5"/>
  <c r="B13" i="5"/>
  <c r="F11" i="5"/>
  <c r="E11" i="5"/>
  <c r="D11" i="5"/>
  <c r="C11" i="5"/>
  <c r="B11" i="5"/>
  <c r="F8" i="5"/>
  <c r="E8" i="5"/>
  <c r="D8" i="5"/>
  <c r="C8" i="5"/>
  <c r="B8" i="5"/>
  <c r="F6" i="5"/>
  <c r="E6" i="5"/>
  <c r="D6" i="5"/>
  <c r="C6" i="5"/>
  <c r="B6" i="5"/>
  <c r="E3" i="5"/>
  <c r="F1" i="5"/>
  <c r="D1" i="5"/>
  <c r="E3" i="8"/>
  <c r="D15" i="8"/>
  <c r="D13" i="8"/>
  <c r="D11" i="8"/>
  <c r="D8" i="8"/>
  <c r="D6" i="8"/>
  <c r="B15" i="8"/>
  <c r="C15" i="8"/>
  <c r="B13" i="8"/>
  <c r="B11" i="8"/>
  <c r="B8" i="8"/>
  <c r="B6" i="8"/>
  <c r="C13" i="8"/>
  <c r="C11" i="8"/>
  <c r="C8" i="8"/>
  <c r="C6" i="8"/>
  <c r="F6" i="8"/>
  <c r="F8" i="8"/>
  <c r="F11" i="8"/>
  <c r="F13" i="8"/>
  <c r="F15" i="8"/>
  <c r="E15" i="8"/>
  <c r="E13" i="8"/>
  <c r="E11" i="8"/>
  <c r="E8" i="8"/>
  <c r="E6" i="8"/>
  <c r="F1" i="8"/>
  <c r="D1" i="8"/>
  <c r="C22" i="6"/>
  <c r="F3" i="6"/>
  <c r="I6" i="6"/>
  <c r="I24" i="6"/>
  <c r="H24" i="6"/>
  <c r="F24" i="6"/>
  <c r="G24" i="6"/>
  <c r="D24" i="6"/>
  <c r="E24" i="6"/>
  <c r="C24" i="6"/>
  <c r="I17" i="6"/>
  <c r="H17" i="6"/>
  <c r="A12" i="7"/>
  <c r="E10" i="7"/>
  <c r="C10" i="7"/>
  <c r="A10" i="7"/>
  <c r="E8" i="7"/>
  <c r="D8" i="7"/>
  <c r="C8" i="7"/>
  <c r="B8" i="7"/>
  <c r="A8" i="7"/>
  <c r="E6" i="7"/>
  <c r="D6" i="7"/>
  <c r="C6" i="7"/>
  <c r="B6" i="7"/>
  <c r="A6" i="7"/>
  <c r="E4" i="7"/>
  <c r="D4" i="7"/>
  <c r="C4" i="7"/>
  <c r="B4" i="7"/>
  <c r="A4" i="7"/>
  <c r="E1" i="7"/>
  <c r="D1" i="7"/>
  <c r="I20" i="6"/>
  <c r="H20" i="6"/>
  <c r="H6" i="6"/>
  <c r="G20" i="6"/>
  <c r="F20" i="6"/>
  <c r="E20" i="6"/>
  <c r="D20" i="6"/>
  <c r="G11" i="1"/>
  <c r="F11" i="1"/>
  <c r="E17" i="8" s="1"/>
  <c r="D11" i="1"/>
  <c r="C17" i="8"/>
  <c r="J14" i="1"/>
  <c r="I14" i="1"/>
  <c r="G14" i="1"/>
  <c r="F14" i="1"/>
  <c r="D14" i="1"/>
  <c r="C14" i="1"/>
  <c r="C20" i="6"/>
  <c r="I2" i="6"/>
  <c r="H1" i="6"/>
  <c r="J5" i="1"/>
  <c r="I5" i="6" s="1"/>
  <c r="I5" i="1"/>
  <c r="H5" i="6" s="1"/>
  <c r="G5" i="1"/>
  <c r="F5" i="1"/>
  <c r="D5" i="1"/>
  <c r="B5" i="1"/>
  <c r="C5" i="1"/>
  <c r="H1" i="1"/>
  <c r="F1" i="1"/>
  <c r="C5" i="8" l="1"/>
  <c r="C5" i="5"/>
  <c r="B5" i="8"/>
  <c r="B5" i="5"/>
  <c r="D5" i="8"/>
  <c r="D5" i="5"/>
  <c r="E5" i="8"/>
  <c r="E5" i="5"/>
  <c r="F5" i="8"/>
  <c r="F5" i="5"/>
  <c r="B3" i="7"/>
  <c r="D5" i="6"/>
  <c r="A3" i="7"/>
  <c r="C5" i="6"/>
  <c r="C3" i="7"/>
  <c r="E5" i="6"/>
  <c r="D3" i="7"/>
  <c r="F5" i="6"/>
  <c r="E3" i="7"/>
  <c r="G5" i="6"/>
</calcChain>
</file>

<file path=xl/sharedStrings.xml><?xml version="1.0" encoding="utf-8"?>
<sst xmlns="http://schemas.openxmlformats.org/spreadsheetml/2006/main" count="206" uniqueCount="86">
  <si>
    <t xml:space="preserve">Gasthaus Hans im Glück </t>
  </si>
  <si>
    <t xml:space="preserve">Catering Stiftung Pigna </t>
  </si>
  <si>
    <t>Brunch</t>
  </si>
  <si>
    <t xml:space="preserve">Brunch </t>
  </si>
  <si>
    <t>-</t>
  </si>
  <si>
    <t>Datum</t>
  </si>
  <si>
    <t>Salat</t>
  </si>
  <si>
    <t>Lunch</t>
  </si>
  <si>
    <t>Lunch veg.</t>
  </si>
  <si>
    <t xml:space="preserve">Abend </t>
  </si>
  <si>
    <t>Woche:</t>
  </si>
  <si>
    <t>Jahr:</t>
  </si>
  <si>
    <t>Ausweich Abend</t>
  </si>
  <si>
    <t>Ausweich Mittag</t>
  </si>
  <si>
    <t>Suppe Mittag</t>
  </si>
  <si>
    <t>Menuplan</t>
  </si>
  <si>
    <t>*</t>
  </si>
  <si>
    <t>Fleischersatz:</t>
  </si>
  <si>
    <t>Fischersatz:</t>
  </si>
  <si>
    <t>Ausweichmenü:</t>
  </si>
  <si>
    <t>MITTAG</t>
  </si>
  <si>
    <t>ABEND</t>
  </si>
  <si>
    <t>Salatteller</t>
  </si>
  <si>
    <t>Püriert Mittag</t>
  </si>
  <si>
    <t>T</t>
  </si>
  <si>
    <t>E</t>
  </si>
  <si>
    <t>Vegetarisch:</t>
  </si>
  <si>
    <t>A</t>
  </si>
  <si>
    <t>S</t>
  </si>
  <si>
    <t>Salatteller:</t>
  </si>
  <si>
    <t>Tagesmenü:</t>
  </si>
  <si>
    <t>Püriert Abend</t>
  </si>
  <si>
    <t>Püre:</t>
  </si>
  <si>
    <t>P</t>
  </si>
  <si>
    <t>Adendmenü:</t>
  </si>
  <si>
    <t>Dessert</t>
  </si>
  <si>
    <t>Vegi di</t>
  </si>
  <si>
    <t>Vegi do</t>
  </si>
  <si>
    <t>Dessert:</t>
  </si>
  <si>
    <t>Feiertag:</t>
  </si>
  <si>
    <t>Feiertag Name:</t>
  </si>
  <si>
    <t>Knackig frische Salate mit Beeren</t>
  </si>
  <si>
    <t xml:space="preserve">Knackig frische Salate </t>
  </si>
  <si>
    <t>Gemüsecurry mit Kartoffeln</t>
  </si>
  <si>
    <t>Rinderfrikadelle mit Kartoffelstock und Rüebli</t>
  </si>
  <si>
    <t>Seelachs mit Reis und Erbsli</t>
  </si>
  <si>
    <t>Kassler mit Sauerkraut dazu Salzkartoffeln</t>
  </si>
  <si>
    <t>Rindergulasch mit Pasta und Apfel-Rotkohl</t>
  </si>
  <si>
    <t>Lachs mit Omelett</t>
  </si>
  <si>
    <t>Schweinebraten mit Reis dazu Erbsli und Rüebli</t>
  </si>
  <si>
    <t>Hühnerfrikassee mit Stock und Blumenkohl</t>
  </si>
  <si>
    <t>Rinderbraten mit Wirsing und Kartoffelstock</t>
  </si>
  <si>
    <t>Blattsalat</t>
  </si>
  <si>
    <t>Knackig frische Salate</t>
  </si>
  <si>
    <t>Knackig frische Salate mit Melonen</t>
  </si>
  <si>
    <t>Weissweinsuppe</t>
  </si>
  <si>
    <t>Hähnchenbrust mit Reis und Kohlrabi</t>
  </si>
  <si>
    <t>Kalte Melonensuppe</t>
  </si>
  <si>
    <t>Knackig frische Salate mit Nüssen</t>
  </si>
  <si>
    <t>Lauchcremesuppe</t>
  </si>
  <si>
    <t>Tomaten-Mozzarella Salat</t>
  </si>
  <si>
    <t>Rindsbouillon mit Fideli</t>
  </si>
  <si>
    <t>Couscoussalat</t>
  </si>
  <si>
    <t>Gemüsebouillon mit Backerbsen</t>
  </si>
  <si>
    <t>Eisbergsalat</t>
  </si>
  <si>
    <t>Marmorkuchen</t>
  </si>
  <si>
    <t>Toast Hawaii dazu Salat</t>
  </si>
  <si>
    <t>Gnocchisalat mit Pesto, Rucola und Cherrytomaten</t>
  </si>
  <si>
    <t>Flammkuchen mit Zwiebeln und Speck dazu Salat</t>
  </si>
  <si>
    <t>Gebratener Reis mit Gemüse</t>
  </si>
  <si>
    <t>Zuckerhutsalat</t>
  </si>
  <si>
    <t>Kalbsbratwurst mit Bratkartoffeln und Zwiebelsauce</t>
  </si>
  <si>
    <t>Pouletbrsut an Tomatenreis mit Romanesco</t>
  </si>
  <si>
    <t>Spaghetti mit roter Pesto dazu Salat</t>
  </si>
  <si>
    <t>Käseküchlein mit Rüeblisalat</t>
  </si>
  <si>
    <t>Ratatouille mit Rösti</t>
  </si>
  <si>
    <t>Capuns mit Fleischfüllung</t>
  </si>
  <si>
    <t>Capuns mit Gemüsefüllung</t>
  </si>
  <si>
    <t>Mah Meh mit Tofu und Gemüse</t>
  </si>
  <si>
    <t>Cipollataspiessli an Portweinjus mit Nudeln und Rüebli</t>
  </si>
  <si>
    <t>Vegispiessli an Portweinjus mit Nudeln und Rüebli</t>
  </si>
  <si>
    <t>Gemüsebruger im Bun mit Bratkartoffeln</t>
  </si>
  <si>
    <t>Gebratenes Dorschfilet an Dillsauce mit Polentaschnitte und Brokkoli</t>
  </si>
  <si>
    <t>Gebratene Zucchetti an Dillsauce mit Polentaschnitte und Brokkoli</t>
  </si>
  <si>
    <t>Hähnchenbrust mit Pasta und Brokkoli</t>
  </si>
  <si>
    <t>Putenschnitzel mit Reis und Brokkoli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</si>
</sst>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dd/mm/yy;@"/>
    <numFmt numFmtId="166" formatCode="[$-807]d/\ mmmm\ yyyy;@"/>
  </numFmts>
  <fonts count="28" x14ac:knownFonts="1">
    <font>
      <sz val="11"/>
      <color theme="1"/>
      <name val="Aptos Narrow"/>
      <family val="2"/>
      <scheme val="minor"/>
    </font>
    <font>
      <sz val="11"/>
      <color theme="1"/>
      <name val="Gill Sans Nova Light"/>
      <family val="2"/>
    </font>
    <font>
      <b/>
      <sz val="20"/>
      <color theme="1"/>
      <name val="Gill Sans Nova Light"/>
      <family val="2"/>
    </font>
    <font>
      <b/>
      <sz val="22"/>
      <color theme="1"/>
      <name val="Gill Sans Nova Light"/>
      <family val="2"/>
    </font>
    <font>
      <sz val="24"/>
      <color theme="1"/>
      <name val="Gill Sans Nova Light"/>
      <family val="2"/>
    </font>
    <font>
      <b/>
      <sz val="24"/>
      <color theme="1"/>
      <name val="Gill Sans Nova Light"/>
      <family val="2"/>
    </font>
    <font>
      <b/>
      <sz val="28"/>
      <name val="Gill Sans Nova Light"/>
      <family val="2"/>
    </font>
    <font>
      <sz val="28"/>
      <color theme="1"/>
      <name val="Gill Sans Nova Light"/>
      <family val="2"/>
    </font>
    <font>
      <b/>
      <sz val="28"/>
      <color theme="1"/>
      <name val="Gill Sans Nova Light"/>
      <family val="2"/>
    </font>
    <font>
      <sz val="36"/>
      <color theme="1"/>
      <name val="Gill Sans Nova Light"/>
      <family val="2"/>
    </font>
    <font>
      <b/>
      <sz val="48"/>
      <name val="Gill Sans Nova Light"/>
      <family val="2"/>
    </font>
    <font>
      <sz val="48"/>
      <color theme="1"/>
      <name val="Gill Sans Nova Light"/>
      <family val="2"/>
    </font>
    <font>
      <b/>
      <sz val="48"/>
      <color theme="1"/>
      <name val="Gill Sans Nova Light"/>
      <family val="2"/>
    </font>
    <font>
      <b/>
      <sz val="72"/>
      <name val="Gill Sans Nova Light"/>
      <family val="2"/>
    </font>
    <font>
      <b/>
      <sz val="72"/>
      <color theme="1"/>
      <name val="Gill Sans Nova Light"/>
      <family val="2"/>
    </font>
    <font>
      <b/>
      <sz val="36"/>
      <name val="Gill Sans Nova Light"/>
      <family val="2"/>
    </font>
    <font>
      <b/>
      <sz val="36"/>
      <color theme="1"/>
      <name val="Gill Sans Nova Light"/>
      <family val="2"/>
    </font>
    <font>
      <sz val="8"/>
      <name val="Aptos Narrow"/>
      <family val="2"/>
      <scheme val="minor"/>
    </font>
    <font>
      <sz val="32"/>
      <color theme="1"/>
      <name val="Gill Sans Nova Light"/>
      <family val="2"/>
    </font>
    <font>
      <b/>
      <sz val="32"/>
      <color theme="1"/>
      <name val="Gill Sans Nova Light"/>
      <family val="2"/>
    </font>
    <font>
      <b/>
      <sz val="34"/>
      <color theme="1"/>
      <name val="Gill Sans Nova Light"/>
      <family val="2"/>
    </font>
    <font>
      <b/>
      <sz val="20"/>
      <color rgb="FFFF0000"/>
      <name val="Gill Sans Nova Light"/>
      <family val="2"/>
    </font>
    <font>
      <sz val="20"/>
      <color theme="1"/>
      <name val="Gill Sans Nova Light"/>
      <family val="2"/>
    </font>
    <font>
      <b/>
      <sz val="16"/>
      <color theme="1"/>
      <name val="Gill Sans Nova Light"/>
      <family val="2"/>
    </font>
    <font>
      <sz val="22"/>
      <color theme="1"/>
      <name val="Gill Sans Nova Light"/>
      <family val="2"/>
    </font>
    <font>
      <b/>
      <sz val="16"/>
      <name val="Gill Sans Nova Light"/>
      <family val="2"/>
    </font>
    <font>
      <b/>
      <sz val="20"/>
      <name val="Gill Sans Nova Light"/>
      <family val="2"/>
    </font>
    <font>
      <sz val="19"/>
      <color theme="1"/>
      <name val="Gill Sans Nova Light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lightUp"/>
    </fill>
    <fill>
      <patternFill patternType="solid">
        <fgColor theme="8" tint="0.7999816888943144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6" fillId="0" borderId="0" xfId="0" applyFont="1"/>
    <xf numFmtId="164" fontId="7" fillId="0" borderId="0" xfId="0" applyNumberFormat="1" applyFont="1"/>
    <xf numFmtId="0" fontId="10" fillId="0" borderId="0" xfId="0" applyFont="1"/>
    <xf numFmtId="0" fontId="12" fillId="0" borderId="0" xfId="0" applyFont="1" applyAlignment="1">
      <alignment horizontal="right"/>
    </xf>
    <xf numFmtId="0" fontId="11" fillId="0" borderId="0" xfId="0" applyFont="1"/>
    <xf numFmtId="0" fontId="12" fillId="0" borderId="0" xfId="0" applyFont="1" applyAlignment="1">
      <alignment horizontal="left"/>
    </xf>
    <xf numFmtId="0" fontId="12" fillId="0" borderId="0" xfId="0" applyFont="1"/>
    <xf numFmtId="49" fontId="4" fillId="0" borderId="17" xfId="0" applyNumberFormat="1" applyFont="1" applyBorder="1" applyAlignment="1">
      <alignment horizontal="center" vertical="center" wrapText="1"/>
    </xf>
    <xf numFmtId="49" fontId="5" fillId="0" borderId="17" xfId="0" applyNumberFormat="1" applyFont="1" applyBorder="1" applyAlignment="1">
      <alignment horizontal="center" wrapText="1"/>
    </xf>
    <xf numFmtId="49" fontId="4" fillId="0" borderId="18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 wrapText="1"/>
    </xf>
    <xf numFmtId="0" fontId="13" fillId="0" borderId="0" xfId="0" applyFont="1"/>
    <xf numFmtId="164" fontId="2" fillId="0" borderId="0" xfId="0" applyNumberFormat="1" applyFont="1" applyAlignment="1">
      <alignment horizontal="center" vertical="center"/>
    </xf>
    <xf numFmtId="166" fontId="3" fillId="0" borderId="20" xfId="0" applyNumberFormat="1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/>
    </xf>
    <xf numFmtId="49" fontId="5" fillId="0" borderId="19" xfId="0" applyNumberFormat="1" applyFont="1" applyBorder="1" applyAlignment="1">
      <alignment horizontal="center" wrapText="1"/>
    </xf>
    <xf numFmtId="49" fontId="5" fillId="0" borderId="24" xfId="0" applyNumberFormat="1" applyFont="1" applyBorder="1" applyAlignment="1">
      <alignment horizontal="center" wrapText="1"/>
    </xf>
    <xf numFmtId="0" fontId="1" fillId="0" borderId="19" xfId="0" applyFont="1" applyBorder="1"/>
    <xf numFmtId="164" fontId="3" fillId="0" borderId="17" xfId="0" applyNumberFormat="1" applyFont="1" applyBorder="1" applyAlignment="1">
      <alignment horizontal="center" vertical="center"/>
    </xf>
    <xf numFmtId="0" fontId="1" fillId="0" borderId="17" xfId="0" applyFont="1" applyBorder="1"/>
    <xf numFmtId="0" fontId="1" fillId="0" borderId="20" xfId="0" applyFont="1" applyBorder="1"/>
    <xf numFmtId="0" fontId="1" fillId="0" borderId="20" xfId="0" applyFont="1" applyBorder="1" applyAlignment="1">
      <alignment vertical="center"/>
    </xf>
    <xf numFmtId="49" fontId="5" fillId="0" borderId="19" xfId="0" applyNumberFormat="1" applyFont="1" applyBorder="1" applyAlignment="1">
      <alignment wrapText="1"/>
    </xf>
    <xf numFmtId="0" fontId="4" fillId="0" borderId="20" xfId="0" applyFont="1" applyBorder="1" applyAlignment="1">
      <alignment vertical="center"/>
    </xf>
    <xf numFmtId="49" fontId="8" fillId="0" borderId="22" xfId="0" applyNumberFormat="1" applyFont="1" applyBorder="1" applyAlignment="1">
      <alignment horizontal="center" vertical="center" textRotation="90"/>
    </xf>
    <xf numFmtId="49" fontId="8" fillId="0" borderId="0" xfId="0" applyNumberFormat="1" applyFont="1" applyAlignment="1">
      <alignment horizontal="center" vertical="center" textRotation="90"/>
    </xf>
    <xf numFmtId="49" fontId="12" fillId="0" borderId="0" xfId="0" applyNumberFormat="1" applyFont="1" applyAlignment="1">
      <alignment horizontal="center" vertical="center"/>
    </xf>
    <xf numFmtId="49" fontId="8" fillId="0" borderId="19" xfId="0" applyNumberFormat="1" applyFont="1" applyBorder="1" applyAlignment="1">
      <alignment horizontal="center" vertical="center" textRotation="90"/>
    </xf>
    <xf numFmtId="0" fontId="10" fillId="0" borderId="19" xfId="0" applyFont="1" applyBorder="1" applyAlignment="1">
      <alignment horizontal="center" vertical="center"/>
    </xf>
    <xf numFmtId="49" fontId="18" fillId="0" borderId="19" xfId="0" applyNumberFormat="1" applyFont="1" applyBorder="1" applyAlignment="1">
      <alignment horizontal="center" vertical="center" wrapText="1"/>
    </xf>
    <xf numFmtId="49" fontId="18" fillId="0" borderId="17" xfId="0" applyNumberFormat="1" applyFont="1" applyBorder="1" applyAlignment="1">
      <alignment horizontal="center" vertical="center" wrapText="1"/>
    </xf>
    <xf numFmtId="49" fontId="19" fillId="0" borderId="19" xfId="0" applyNumberFormat="1" applyFont="1" applyBorder="1" applyAlignment="1">
      <alignment horizontal="center" wrapText="1"/>
    </xf>
    <xf numFmtId="49" fontId="18" fillId="0" borderId="20" xfId="0" applyNumberFormat="1" applyFont="1" applyBorder="1" applyAlignment="1">
      <alignment horizontal="center" vertical="center" wrapText="1"/>
    </xf>
    <xf numFmtId="49" fontId="19" fillId="0" borderId="23" xfId="0" applyNumberFormat="1" applyFont="1" applyBorder="1" applyAlignment="1">
      <alignment horizontal="center" wrapText="1"/>
    </xf>
    <xf numFmtId="49" fontId="19" fillId="0" borderId="24" xfId="0" applyNumberFormat="1" applyFont="1" applyBorder="1" applyAlignment="1">
      <alignment horizontal="center" wrapText="1"/>
    </xf>
    <xf numFmtId="49" fontId="19" fillId="0" borderId="21" xfId="0" applyNumberFormat="1" applyFont="1" applyBorder="1" applyAlignment="1">
      <alignment horizontal="center" wrapText="1"/>
    </xf>
    <xf numFmtId="49" fontId="18" fillId="0" borderId="3" xfId="0" applyNumberFormat="1" applyFont="1" applyBorder="1" applyAlignment="1">
      <alignment horizontal="center" vertical="center"/>
    </xf>
    <xf numFmtId="49" fontId="18" fillId="0" borderId="20" xfId="0" applyNumberFormat="1" applyFont="1" applyBorder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49" fontId="18" fillId="0" borderId="4" xfId="0" applyNumberFormat="1" applyFont="1" applyBorder="1" applyAlignment="1">
      <alignment horizontal="center" vertical="center" wrapText="1"/>
    </xf>
    <xf numFmtId="166" fontId="20" fillId="0" borderId="3" xfId="0" applyNumberFormat="1" applyFont="1" applyBorder="1" applyAlignment="1">
      <alignment horizontal="center" vertical="center"/>
    </xf>
    <xf numFmtId="166" fontId="20" fillId="0" borderId="20" xfId="0" applyNumberFormat="1" applyFont="1" applyBorder="1" applyAlignment="1">
      <alignment horizontal="center" vertical="center"/>
    </xf>
    <xf numFmtId="166" fontId="20" fillId="0" borderId="4" xfId="0" applyNumberFormat="1" applyFont="1" applyBorder="1" applyAlignment="1">
      <alignment horizontal="center" vertical="center"/>
    </xf>
    <xf numFmtId="166" fontId="20" fillId="0" borderId="5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49" fontId="5" fillId="0" borderId="19" xfId="0" applyNumberFormat="1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22" fillId="0" borderId="0" xfId="0" applyFont="1"/>
    <xf numFmtId="0" fontId="22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3" fillId="0" borderId="0" xfId="0" applyFont="1" applyAlignment="1">
      <alignment horizontal="left"/>
    </xf>
    <xf numFmtId="164" fontId="23" fillId="0" borderId="0" xfId="0" applyNumberFormat="1" applyFont="1" applyAlignment="1">
      <alignment horizontal="left"/>
    </xf>
    <xf numFmtId="0" fontId="3" fillId="2" borderId="29" xfId="0" applyFont="1" applyFill="1" applyBorder="1" applyAlignment="1">
      <alignment horizontal="left" vertical="center" wrapText="1"/>
    </xf>
    <xf numFmtId="49" fontId="24" fillId="2" borderId="10" xfId="0" applyNumberFormat="1" applyFont="1" applyFill="1" applyBorder="1" applyAlignment="1" applyProtection="1">
      <alignment horizontal="left" vertical="center" wrapText="1"/>
      <protection locked="0"/>
    </xf>
    <xf numFmtId="49" fontId="24" fillId="2" borderId="7" xfId="0" applyNumberFormat="1" applyFont="1" applyFill="1" applyBorder="1" applyAlignment="1" applyProtection="1">
      <alignment horizontal="left" vertical="center" wrapText="1"/>
      <protection locked="0"/>
    </xf>
    <xf numFmtId="0" fontId="24" fillId="0" borderId="0" xfId="0" applyFont="1"/>
    <xf numFmtId="0" fontId="3" fillId="4" borderId="30" xfId="0" applyFont="1" applyFill="1" applyBorder="1" applyAlignment="1">
      <alignment horizontal="left" vertical="center" wrapText="1"/>
    </xf>
    <xf numFmtId="49" fontId="24" fillId="4" borderId="11" xfId="0" applyNumberFormat="1" applyFont="1" applyFill="1" applyBorder="1" applyAlignment="1" applyProtection="1">
      <alignment horizontal="left" vertical="center" wrapText="1"/>
      <protection locked="0"/>
    </xf>
    <xf numFmtId="49" fontId="24" fillId="4" borderId="6" xfId="0" applyNumberFormat="1" applyFont="1" applyFill="1" applyBorder="1" applyAlignment="1" applyProtection="1">
      <alignment horizontal="left" vertical="center" wrapText="1"/>
      <protection locked="0"/>
    </xf>
    <xf numFmtId="0" fontId="3" fillId="2" borderId="30" xfId="0" applyFont="1" applyFill="1" applyBorder="1" applyAlignment="1">
      <alignment horizontal="left" vertical="center" wrapText="1"/>
    </xf>
    <xf numFmtId="49" fontId="24" fillId="2" borderId="11" xfId="0" applyNumberFormat="1" applyFont="1" applyFill="1" applyBorder="1" applyAlignment="1" applyProtection="1">
      <alignment horizontal="left" vertical="center" wrapText="1"/>
      <protection locked="0"/>
    </xf>
    <xf numFmtId="49" fontId="24" fillId="2" borderId="6" xfId="0" applyNumberFormat="1" applyFont="1" applyFill="1" applyBorder="1" applyAlignment="1" applyProtection="1">
      <alignment horizontal="left" vertical="center" wrapText="1"/>
      <protection locked="0"/>
    </xf>
    <xf numFmtId="0" fontId="24" fillId="0" borderId="0" xfId="0" applyFont="1" applyAlignment="1">
      <alignment wrapText="1"/>
    </xf>
    <xf numFmtId="49" fontId="24" fillId="4" borderId="6" xfId="0" applyNumberFormat="1" applyFont="1" applyFill="1" applyBorder="1" applyAlignment="1">
      <alignment horizontal="left" vertical="center" wrapText="1"/>
    </xf>
    <xf numFmtId="0" fontId="3" fillId="2" borderId="31" xfId="0" applyFont="1" applyFill="1" applyBorder="1" applyAlignment="1">
      <alignment horizontal="left" vertical="center" wrapText="1"/>
    </xf>
    <xf numFmtId="49" fontId="24" fillId="2" borderId="28" xfId="0" applyNumberFormat="1" applyFont="1" applyFill="1" applyBorder="1" applyAlignment="1" applyProtection="1">
      <alignment horizontal="left" vertical="center" wrapText="1"/>
      <protection locked="0"/>
    </xf>
    <xf numFmtId="49" fontId="24" fillId="2" borderId="26" xfId="0" applyNumberFormat="1" applyFont="1" applyFill="1" applyBorder="1" applyAlignment="1" applyProtection="1">
      <alignment horizontal="left" vertical="center" wrapText="1"/>
      <protection locked="0"/>
    </xf>
    <xf numFmtId="49" fontId="24" fillId="2" borderId="27" xfId="0" applyNumberFormat="1" applyFont="1" applyFill="1" applyBorder="1" applyAlignment="1" applyProtection="1">
      <alignment horizontal="left" vertical="center" wrapText="1"/>
      <protection locked="0"/>
    </xf>
    <xf numFmtId="0" fontId="3" fillId="3" borderId="29" xfId="0" applyFont="1" applyFill="1" applyBorder="1" applyAlignment="1">
      <alignment horizontal="left" vertical="center" wrapText="1"/>
    </xf>
    <xf numFmtId="49" fontId="24" fillId="3" borderId="38" xfId="0" applyNumberFormat="1" applyFont="1" applyFill="1" applyBorder="1" applyAlignment="1" applyProtection="1">
      <alignment horizontal="left" vertical="center" wrapText="1"/>
      <protection locked="0"/>
    </xf>
    <xf numFmtId="49" fontId="24" fillId="3" borderId="39" xfId="0" applyNumberFormat="1" applyFont="1" applyFill="1" applyBorder="1" applyAlignment="1" applyProtection="1">
      <alignment horizontal="left" vertical="center" wrapText="1"/>
      <protection locked="0"/>
    </xf>
    <xf numFmtId="0" fontId="3" fillId="5" borderId="30" xfId="0" applyFont="1" applyFill="1" applyBorder="1" applyAlignment="1">
      <alignment horizontal="left" vertical="center" wrapText="1"/>
    </xf>
    <xf numFmtId="0" fontId="24" fillId="5" borderId="6" xfId="0" applyFont="1" applyFill="1" applyBorder="1" applyAlignment="1">
      <alignment horizontal="left" vertical="center" wrapText="1"/>
    </xf>
    <xf numFmtId="49" fontId="24" fillId="5" borderId="6" xfId="0" applyNumberFormat="1" applyFont="1" applyFill="1" applyBorder="1" applyAlignment="1">
      <alignment horizontal="left" vertical="center" wrapText="1"/>
    </xf>
    <xf numFmtId="49" fontId="24" fillId="5" borderId="9" xfId="0" applyNumberFormat="1" applyFont="1" applyFill="1" applyBorder="1" applyAlignment="1">
      <alignment horizontal="left" vertical="center" wrapText="1"/>
    </xf>
    <xf numFmtId="0" fontId="3" fillId="3" borderId="25" xfId="0" applyFont="1" applyFill="1" applyBorder="1" applyAlignment="1">
      <alignment horizontal="left" vertical="center" wrapText="1"/>
    </xf>
    <xf numFmtId="49" fontId="24" fillId="3" borderId="33" xfId="0" applyNumberFormat="1" applyFont="1" applyFill="1" applyBorder="1" applyAlignment="1" applyProtection="1">
      <alignment horizontal="left" vertical="center" wrapText="1"/>
      <protection locked="0"/>
    </xf>
    <xf numFmtId="0" fontId="3" fillId="7" borderId="20" xfId="0" applyFont="1" applyFill="1" applyBorder="1" applyAlignment="1">
      <alignment horizontal="left" vertical="center" wrapText="1"/>
    </xf>
    <xf numFmtId="49" fontId="24" fillId="7" borderId="33" xfId="0" applyNumberFormat="1" applyFont="1" applyFill="1" applyBorder="1" applyAlignment="1" applyProtection="1">
      <alignment horizontal="left" vertical="center" wrapText="1"/>
      <protection locked="0"/>
    </xf>
    <xf numFmtId="49" fontId="24" fillId="7" borderId="34" xfId="0" applyNumberFormat="1" applyFont="1" applyFill="1" applyBorder="1" applyAlignment="1" applyProtection="1">
      <alignment horizontal="left" vertical="center" wrapText="1"/>
      <protection locked="0"/>
    </xf>
    <xf numFmtId="49" fontId="24" fillId="7" borderId="36" xfId="0" applyNumberFormat="1" applyFont="1" applyFill="1" applyBorder="1" applyAlignment="1" applyProtection="1">
      <alignment horizontal="left" vertical="center" wrapText="1"/>
      <protection locked="0"/>
    </xf>
    <xf numFmtId="0" fontId="24" fillId="7" borderId="0" xfId="0" applyFont="1" applyFill="1"/>
    <xf numFmtId="0" fontId="25" fillId="0" borderId="0" xfId="0" applyFont="1" applyAlignment="1">
      <alignment horizontal="left"/>
    </xf>
    <xf numFmtId="0" fontId="4" fillId="0" borderId="4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26" fillId="0" borderId="0" xfId="0" applyFont="1" applyAlignment="1" applyProtection="1">
      <alignment horizontal="center" vertical="center"/>
      <protection locked="0"/>
      <extLst>
        <ext xmlns:xfpb="http://schemas.microsoft.com/office/spreadsheetml/2022/featurepropertybag" uri="{C7286773-470A-42A8-94C5-96B5CB345126}">
          <xfpb:xfComplement i="0"/>
        </ext>
      </extLst>
    </xf>
    <xf numFmtId="0" fontId="26" fillId="0" borderId="0" xfId="0" applyFont="1" applyAlignment="1" applyProtection="1">
      <alignment horizontal="center" vertical="center"/>
      <protection locked="0"/>
    </xf>
    <xf numFmtId="49" fontId="24" fillId="5" borderId="11" xfId="0" applyNumberFormat="1" applyFont="1" applyFill="1" applyBorder="1" applyAlignment="1" applyProtection="1">
      <alignment horizontal="left" vertical="center" wrapText="1"/>
      <protection locked="0"/>
    </xf>
    <xf numFmtId="49" fontId="24" fillId="3" borderId="37" xfId="0" applyNumberFormat="1" applyFont="1" applyFill="1" applyBorder="1" applyAlignment="1" applyProtection="1">
      <alignment horizontal="left" vertical="center" wrapText="1"/>
      <protection locked="0"/>
    </xf>
    <xf numFmtId="49" fontId="24" fillId="7" borderId="35" xfId="0" applyNumberFormat="1" applyFont="1" applyFill="1" applyBorder="1" applyAlignment="1" applyProtection="1">
      <alignment horizontal="left" vertical="center" wrapText="1"/>
      <protection locked="0"/>
    </xf>
    <xf numFmtId="49" fontId="24" fillId="7" borderId="33" xfId="0" applyNumberFormat="1" applyFont="1" applyFill="1" applyBorder="1" applyAlignment="1" applyProtection="1">
      <alignment horizontal="left" vertical="center" wrapText="1"/>
      <protection locked="0"/>
    </xf>
    <xf numFmtId="49" fontId="24" fillId="2" borderId="32" xfId="0" applyNumberFormat="1" applyFont="1" applyFill="1" applyBorder="1" applyAlignment="1" applyProtection="1">
      <alignment horizontal="left" vertical="center" wrapText="1"/>
      <protection locked="0"/>
    </xf>
    <xf numFmtId="49" fontId="24" fillId="2" borderId="28" xfId="0" applyNumberFormat="1" applyFont="1" applyFill="1" applyBorder="1" applyAlignment="1" applyProtection="1">
      <alignment horizontal="left" vertical="center" wrapText="1"/>
      <protection locked="0"/>
    </xf>
    <xf numFmtId="49" fontId="24" fillId="3" borderId="34" xfId="0" applyNumberFormat="1" applyFont="1" applyFill="1" applyBorder="1" applyAlignment="1" applyProtection="1">
      <alignment horizontal="left" vertical="center" wrapText="1"/>
      <protection locked="0"/>
    </xf>
    <xf numFmtId="49" fontId="24" fillId="5" borderId="6" xfId="0" applyNumberFormat="1" applyFont="1" applyFill="1" applyBorder="1" applyAlignment="1">
      <alignment horizontal="left" vertical="center" wrapText="1"/>
    </xf>
    <xf numFmtId="0" fontId="24" fillId="5" borderId="6" xfId="0" applyFont="1" applyFill="1" applyBorder="1" applyAlignment="1">
      <alignment horizontal="left" vertical="center" wrapText="1"/>
    </xf>
    <xf numFmtId="49" fontId="24" fillId="3" borderId="38" xfId="0" applyNumberFormat="1" applyFont="1" applyFill="1" applyBorder="1" applyAlignment="1" applyProtection="1">
      <alignment horizontal="left" vertical="center" wrapText="1"/>
      <protection locked="0"/>
    </xf>
    <xf numFmtId="49" fontId="24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24" fillId="4" borderId="6" xfId="0" applyNumberFormat="1" applyFont="1" applyFill="1" applyBorder="1" applyAlignment="1" applyProtection="1">
      <alignment horizontal="left" vertical="center" wrapText="1"/>
      <protection locked="0"/>
    </xf>
    <xf numFmtId="49" fontId="24" fillId="4" borderId="12" xfId="0" applyNumberFormat="1" applyFont="1" applyFill="1" applyBorder="1" applyAlignment="1">
      <alignment horizontal="left" vertical="center" wrapText="1"/>
    </xf>
    <xf numFmtId="49" fontId="24" fillId="4" borderId="11" xfId="0" applyNumberFormat="1" applyFont="1" applyFill="1" applyBorder="1" applyAlignment="1">
      <alignment horizontal="left" vertical="center" wrapText="1"/>
    </xf>
    <xf numFmtId="49" fontId="24" fillId="2" borderId="8" xfId="0" applyNumberFormat="1" applyFont="1" applyFill="1" applyBorder="1" applyAlignment="1">
      <alignment horizontal="left" vertical="center" wrapText="1"/>
    </xf>
    <xf numFmtId="49" fontId="24" fillId="2" borderId="9" xfId="0" applyNumberFormat="1" applyFont="1" applyFill="1" applyBorder="1" applyAlignment="1">
      <alignment horizontal="left" vertical="center" wrapText="1"/>
    </xf>
    <xf numFmtId="49" fontId="24" fillId="2" borderId="7" xfId="0" applyNumberFormat="1" applyFont="1" applyFill="1" applyBorder="1" applyAlignment="1">
      <alignment horizontal="left" vertical="center" wrapText="1"/>
    </xf>
    <xf numFmtId="49" fontId="24" fillId="2" borderId="6" xfId="0" applyNumberFormat="1" applyFont="1" applyFill="1" applyBorder="1" applyAlignment="1">
      <alignment horizontal="left" vertical="center" wrapText="1"/>
    </xf>
    <xf numFmtId="49" fontId="27" fillId="2" borderId="6" xfId="0" applyNumberFormat="1" applyFont="1" applyFill="1" applyBorder="1" applyAlignment="1" applyProtection="1">
      <alignment horizontal="left" vertical="center" wrapText="1"/>
      <protection locked="0"/>
    </xf>
    <xf numFmtId="0" fontId="21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165" fontId="2" fillId="0" borderId="0" xfId="0" applyNumberFormat="1" applyFont="1" applyAlignment="1">
      <alignment horizontal="center" vertical="center"/>
    </xf>
    <xf numFmtId="164" fontId="23" fillId="0" borderId="0" xfId="0" applyNumberFormat="1" applyFont="1" applyAlignment="1">
      <alignment horizontal="left"/>
    </xf>
    <xf numFmtId="49" fontId="24" fillId="2" borderId="7" xfId="0" applyNumberFormat="1" applyFont="1" applyFill="1" applyBorder="1" applyAlignment="1" applyProtection="1">
      <alignment horizontal="left" vertical="center" wrapText="1"/>
      <protection locked="0"/>
    </xf>
    <xf numFmtId="49" fontId="24" fillId="4" borderId="12" xfId="0" applyNumberFormat="1" applyFont="1" applyFill="1" applyBorder="1" applyAlignment="1" applyProtection="1">
      <alignment horizontal="left" vertical="center" wrapText="1"/>
      <protection locked="0"/>
    </xf>
    <xf numFmtId="49" fontId="24" fillId="4" borderId="11" xfId="0" applyNumberFormat="1" applyFont="1" applyFill="1" applyBorder="1" applyAlignment="1" applyProtection="1">
      <alignment horizontal="left" vertical="center" wrapText="1"/>
      <protection locked="0"/>
    </xf>
    <xf numFmtId="49" fontId="24" fillId="2" borderId="13" xfId="0" applyNumberFormat="1" applyFont="1" applyFill="1" applyBorder="1" applyAlignment="1" applyProtection="1">
      <alignment horizontal="left" vertical="center" wrapText="1"/>
      <protection locked="0"/>
    </xf>
    <xf numFmtId="49" fontId="24" fillId="2" borderId="10" xfId="0" applyNumberFormat="1" applyFont="1" applyFill="1" applyBorder="1" applyAlignment="1" applyProtection="1">
      <alignment horizontal="left" vertical="center" wrapText="1"/>
      <protection locked="0"/>
    </xf>
    <xf numFmtId="0" fontId="26" fillId="0" borderId="0" xfId="0" applyFont="1" applyAlignment="1" applyProtection="1">
      <alignment horizontal="center" vertical="center"/>
      <protection locked="0"/>
      <extLst>
        <ext xmlns:xfpb="http://schemas.microsoft.com/office/spreadsheetml/2022/featurepropertybag" uri="{C7286773-470A-42A8-94C5-96B5CB345126}">
          <xfpb:xfComplement i="0"/>
        </ext>
      </extLst>
    </xf>
    <xf numFmtId="0" fontId="26" fillId="0" borderId="0" xfId="0" applyFont="1" applyAlignment="1" applyProtection="1">
      <alignment horizontal="center" vertical="center"/>
      <protection locked="0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left"/>
    </xf>
    <xf numFmtId="49" fontId="5" fillId="0" borderId="23" xfId="0" applyNumberFormat="1" applyFont="1" applyBorder="1" applyAlignment="1">
      <alignment horizontal="center" wrapText="1"/>
    </xf>
    <xf numFmtId="49" fontId="5" fillId="0" borderId="24" xfId="0" applyNumberFormat="1" applyFont="1" applyBorder="1" applyAlignment="1">
      <alignment horizontal="center" wrapText="1"/>
    </xf>
    <xf numFmtId="49" fontId="5" fillId="0" borderId="21" xfId="0" applyNumberFormat="1" applyFont="1" applyBorder="1" applyAlignment="1">
      <alignment horizontal="center" wrapText="1"/>
    </xf>
    <xf numFmtId="49" fontId="12" fillId="0" borderId="19" xfId="0" applyNumberFormat="1" applyFont="1" applyBorder="1" applyAlignment="1">
      <alignment horizontal="center" vertical="center"/>
    </xf>
    <xf numFmtId="49" fontId="12" fillId="0" borderId="20" xfId="0" applyNumberFormat="1" applyFont="1" applyBorder="1" applyAlignment="1">
      <alignment horizontal="center" vertical="center"/>
    </xf>
    <xf numFmtId="49" fontId="8" fillId="0" borderId="19" xfId="0" applyNumberFormat="1" applyFont="1" applyBorder="1" applyAlignment="1">
      <alignment horizontal="center" vertical="center" textRotation="90"/>
    </xf>
    <xf numFmtId="49" fontId="8" fillId="0" borderId="17" xfId="0" applyNumberFormat="1" applyFont="1" applyBorder="1" applyAlignment="1">
      <alignment horizontal="center" vertical="center" textRotation="90"/>
    </xf>
    <xf numFmtId="49" fontId="8" fillId="0" borderId="20" xfId="0" applyNumberFormat="1" applyFont="1" applyBorder="1" applyAlignment="1">
      <alignment horizontal="center" vertical="center" textRotation="90"/>
    </xf>
    <xf numFmtId="49" fontId="12" fillId="0" borderId="23" xfId="0" applyNumberFormat="1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center" vertical="center"/>
    </xf>
    <xf numFmtId="49" fontId="12" fillId="0" borderId="17" xfId="0" applyNumberFormat="1" applyFont="1" applyBorder="1" applyAlignment="1">
      <alignment horizontal="center" vertical="center"/>
    </xf>
    <xf numFmtId="49" fontId="19" fillId="0" borderId="2" xfId="0" applyNumberFormat="1" applyFont="1" applyBorder="1" applyAlignment="1">
      <alignment horizontal="center" wrapText="1"/>
    </xf>
    <xf numFmtId="49" fontId="19" fillId="0" borderId="0" xfId="0" applyNumberFormat="1" applyFont="1" applyAlignment="1">
      <alignment horizontal="center" wrapText="1"/>
    </xf>
    <xf numFmtId="49" fontId="19" fillId="0" borderId="22" xfId="0" applyNumberFormat="1" applyFont="1" applyBorder="1" applyAlignment="1">
      <alignment horizontal="center" wrapText="1"/>
    </xf>
    <xf numFmtId="49" fontId="18" fillId="0" borderId="2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49" fontId="18" fillId="0" borderId="3" xfId="0" applyNumberFormat="1" applyFont="1" applyBorder="1" applyAlignment="1">
      <alignment horizontal="center" vertical="center"/>
    </xf>
    <xf numFmtId="49" fontId="18" fillId="0" borderId="4" xfId="0" applyNumberFormat="1" applyFont="1" applyBorder="1" applyAlignment="1">
      <alignment horizontal="center" vertical="center"/>
    </xf>
    <xf numFmtId="49" fontId="18" fillId="0" borderId="5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/>
    </xf>
    <xf numFmtId="49" fontId="19" fillId="6" borderId="19" xfId="0" applyNumberFormat="1" applyFont="1" applyFill="1" applyBorder="1" applyAlignment="1">
      <alignment horizontal="center" vertical="center" wrapText="1"/>
    </xf>
    <xf numFmtId="49" fontId="19" fillId="6" borderId="17" xfId="0" applyNumberFormat="1" applyFont="1" applyFill="1" applyBorder="1" applyAlignment="1">
      <alignment horizontal="center" vertical="center" wrapText="1"/>
    </xf>
    <xf numFmtId="49" fontId="19" fillId="0" borderId="23" xfId="0" applyNumberFormat="1" applyFont="1" applyBorder="1" applyAlignment="1">
      <alignment horizontal="center" wrapText="1"/>
    </xf>
    <xf numFmtId="49" fontId="19" fillId="0" borderId="24" xfId="0" applyNumberFormat="1" applyFont="1" applyBorder="1" applyAlignment="1">
      <alignment horizontal="center" wrapText="1"/>
    </xf>
    <xf numFmtId="49" fontId="19" fillId="0" borderId="21" xfId="0" applyNumberFormat="1" applyFont="1" applyBorder="1" applyAlignment="1">
      <alignment horizontal="center" wrapText="1"/>
    </xf>
    <xf numFmtId="49" fontId="5" fillId="0" borderId="15" xfId="0" applyNumberFormat="1" applyFont="1" applyBorder="1" applyAlignment="1">
      <alignment horizontal="center" wrapText="1"/>
    </xf>
    <xf numFmtId="49" fontId="5" fillId="0" borderId="14" xfId="0" applyNumberFormat="1" applyFont="1" applyBorder="1" applyAlignment="1">
      <alignment horizontal="center" wrapText="1"/>
    </xf>
    <xf numFmtId="49" fontId="5" fillId="0" borderId="16" xfId="0" applyNumberFormat="1" applyFont="1" applyBorder="1" applyAlignment="1">
      <alignment horizontal="center" wrapText="1"/>
    </xf>
    <xf numFmtId="49" fontId="4" fillId="0" borderId="3" xfId="0" applyNumberFormat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22/11/relationships/FeaturePropertyBag" Target="featurePropertyBag/featurePropertyBag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1632857</xdr:colOff>
      <xdr:row>15</xdr:row>
      <xdr:rowOff>265923</xdr:rowOff>
    </xdr:from>
    <xdr:to>
      <xdr:col>2</xdr:col>
      <xdr:colOff>163286</xdr:colOff>
      <xdr:row>16</xdr:row>
      <xdr:rowOff>908050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BB87FF9-F347-4F9F-B6FC-29A246BFB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7" y="10714848"/>
          <a:ext cx="2971800" cy="1556528"/>
        </a:xfrm>
        <a:prstGeom prst="rect">
          <a:avLst/>
        </a:prstGeom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680357</xdr:colOff>
      <xdr:row>15</xdr:row>
      <xdr:rowOff>306745</xdr:rowOff>
    </xdr:from>
    <xdr:to>
      <xdr:col>3</xdr:col>
      <xdr:colOff>3769178</xdr:colOff>
      <xdr:row>16</xdr:row>
      <xdr:rowOff>948873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744A058-04A7-4FF8-AEED-47A14B65BC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04071" y="13628138"/>
          <a:ext cx="3088821" cy="1553806"/>
        </a:xfrm>
        <a:prstGeom prst="rect">
          <a:avLst/>
        </a:prstGeom>
        <a:effectLst/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1510F-F570-419F-ACAF-5F14964EB901}">
  <sheetPr>
    <pageSetUpPr fitToPage="1"/>
  </sheetPr>
  <dimension ref="A1:J16"/>
  <sheetViews>
    <sheetView topLeftCell="A6" zoomScale="70" zoomScaleNormal="70" workbookViewId="0">
      <selection activeCell="I15" sqref="I15"/>
    </sheetView>
  </sheetViews>
  <sheetFormatPr baseColWidth="10" defaultRowHeight="27" x14ac:dyDescent="0.45"/>
  <cols>
    <col min="1" max="1" width="21.42578125" style="52" customWidth="1"/>
    <col min="2" max="3" width="35.7109375" style="52" customWidth="1"/>
    <col min="4" max="4" width="13" style="52" customWidth="1"/>
    <col min="5" max="5" width="23" style="52" customWidth="1"/>
    <col min="6" max="6" width="38.28515625" style="52" customWidth="1"/>
    <col min="7" max="7" width="5.7109375" style="52" customWidth="1"/>
    <col min="8" max="8" width="30.7109375" style="52" customWidth="1"/>
    <col min="9" max="10" width="35.7109375" style="52" customWidth="1"/>
    <col min="11" max="11" width="11.5703125" style="52" bestFit="1" customWidth="1"/>
    <col min="12" max="12" width="24" style="52" bestFit="1" customWidth="1"/>
    <col min="13" max="13" width="24.28515625" style="52" bestFit="1" customWidth="1"/>
    <col min="14" max="16384" width="11.42578125" style="52"/>
  </cols>
  <sheetData>
    <row r="1" spans="1:10" x14ac:dyDescent="0.45">
      <c r="A1" s="113" t="s">
        <v>0</v>
      </c>
      <c r="B1" s="113"/>
      <c r="C1" s="114" t="s">
        <v>1</v>
      </c>
      <c r="D1" s="52" t="s">
        <v>11</v>
      </c>
      <c r="E1" s="53">
        <v>2025</v>
      </c>
      <c r="F1" s="115">
        <f>DATE(E1,1,1)+(E2-1)*7-(WEEKDAY(DATE(E1,1,1)))+2</f>
        <v>45831</v>
      </c>
      <c r="G1" s="115" t="s">
        <v>4</v>
      </c>
      <c r="H1" s="115">
        <f>DATE(E1,1,1)+(E2-1)*7-(WEEKDAY(DATE(E1,1,1)))+8</f>
        <v>45837</v>
      </c>
    </row>
    <row r="2" spans="1:10" x14ac:dyDescent="0.45">
      <c r="A2" s="113"/>
      <c r="B2" s="113"/>
      <c r="C2" s="114"/>
      <c r="D2" s="52" t="s">
        <v>10</v>
      </c>
      <c r="E2" s="54">
        <v>26</v>
      </c>
      <c r="F2" s="115"/>
      <c r="G2" s="115"/>
      <c r="H2" s="115"/>
    </row>
    <row r="3" spans="1:10" ht="22.5" customHeight="1" x14ac:dyDescent="0.45">
      <c r="A3" s="87" t="s">
        <v>39</v>
      </c>
      <c r="B3" s="92" t="b">
        <v>0</v>
      </c>
      <c r="C3" s="92" t="b">
        <v>0</v>
      </c>
      <c r="D3" s="122" t="b">
        <v>0</v>
      </c>
      <c r="E3" s="122"/>
      <c r="F3" s="92" t="b">
        <v>0</v>
      </c>
      <c r="G3" s="122" t="b">
        <v>0</v>
      </c>
      <c r="H3" s="122"/>
      <c r="I3" s="92" t="b">
        <v>0</v>
      </c>
      <c r="J3" s="92" t="b">
        <v>0</v>
      </c>
    </row>
    <row r="4" spans="1:10" ht="22.5" customHeight="1" x14ac:dyDescent="0.45">
      <c r="A4" s="87" t="s">
        <v>40</v>
      </c>
      <c r="B4" s="93"/>
      <c r="C4" s="93"/>
      <c r="D4" s="123"/>
      <c r="E4" s="123"/>
      <c r="F4" s="93"/>
      <c r="G4" s="123"/>
      <c r="H4" s="123"/>
      <c r="I4" s="93"/>
      <c r="J4" s="93"/>
    </row>
    <row r="5" spans="1:10" s="55" customFormat="1" ht="21.75" thickBot="1" x14ac:dyDescent="0.4">
      <c r="A5" s="55" t="s">
        <v>5</v>
      </c>
      <c r="B5" s="56">
        <f>DATE(E1,1,1)+(E2-1)*7-(WEEKDAY(DATE(E1,1,1)))+2</f>
        <v>45831</v>
      </c>
      <c r="C5" s="56">
        <f>DATE(E1,1,1)+(E2-1)*7-(WEEKDAY(DATE(E1,1,1)))+3</f>
        <v>45832</v>
      </c>
      <c r="D5" s="116">
        <f>DATE(E1,1,1)+(E2-1)*7-(WEEKDAY(DATE(E1,1,1)))+4</f>
        <v>45833</v>
      </c>
      <c r="E5" s="116"/>
      <c r="F5" s="56">
        <f>DATE(E1,1,1)+(E2-1)*7-(WEEKDAY(DATE(E1,1,1)))+5</f>
        <v>45834</v>
      </c>
      <c r="G5" s="116">
        <f>DATE(E1,1,1)+(E2-1)*7-(WEEKDAY(DATE(E1,1,1)))+6</f>
        <v>45835</v>
      </c>
      <c r="H5" s="116"/>
      <c r="I5" s="56">
        <f>DATE(E1,1,1)+(E2-1)*7-(WEEKDAY(DATE(E1,1,1)))+7</f>
        <v>45836</v>
      </c>
      <c r="J5" s="56">
        <f>DATE(E1,1,1)+(E2-1)*7-(WEEKDAY(DATE(E1,1,1)))+8</f>
        <v>45837</v>
      </c>
    </row>
    <row r="6" spans="1:10" s="60" customFormat="1" ht="84.95" customHeight="1" x14ac:dyDescent="0.5">
      <c r="A6" s="57" t="s">
        <v>14</v>
      </c>
      <c r="B6" s="58" t="s">
        <v>55</v>
      </c>
      <c r="C6" s="59" t="s">
        <v>61</v>
      </c>
      <c r="D6" s="117" t="s">
        <v>57</v>
      </c>
      <c r="E6" s="117"/>
      <c r="F6" s="59" t="s">
        <v>63</v>
      </c>
      <c r="G6" s="120" t="s">
        <v>59</v>
      </c>
      <c r="H6" s="121"/>
      <c r="I6" s="110" t="s">
        <v>3</v>
      </c>
      <c r="J6" s="108" t="s">
        <v>2</v>
      </c>
    </row>
    <row r="7" spans="1:10" s="60" customFormat="1" ht="84.95" customHeight="1" x14ac:dyDescent="0.5">
      <c r="A7" s="61" t="s">
        <v>6</v>
      </c>
      <c r="B7" s="62" t="s">
        <v>64</v>
      </c>
      <c r="C7" s="63" t="s">
        <v>60</v>
      </c>
      <c r="D7" s="118" t="s">
        <v>70</v>
      </c>
      <c r="E7" s="119"/>
      <c r="F7" s="63" t="s">
        <v>62</v>
      </c>
      <c r="G7" s="105" t="s">
        <v>52</v>
      </c>
      <c r="H7" s="105"/>
      <c r="I7" s="111"/>
      <c r="J7" s="109"/>
    </row>
    <row r="8" spans="1:10" s="67" customFormat="1" ht="84.95" customHeight="1" x14ac:dyDescent="0.5">
      <c r="A8" s="64" t="s">
        <v>7</v>
      </c>
      <c r="B8" s="65" t="s">
        <v>76</v>
      </c>
      <c r="C8" s="66" t="s">
        <v>81</v>
      </c>
      <c r="D8" s="104" t="s">
        <v>79</v>
      </c>
      <c r="E8" s="104"/>
      <c r="F8" s="66" t="s">
        <v>69</v>
      </c>
      <c r="G8" s="112" t="s">
        <v>82</v>
      </c>
      <c r="H8" s="112"/>
      <c r="I8" s="111"/>
      <c r="J8" s="109"/>
    </row>
    <row r="9" spans="1:10" s="60" customFormat="1" ht="84.95" customHeight="1" x14ac:dyDescent="0.5">
      <c r="A9" s="61" t="s">
        <v>8</v>
      </c>
      <c r="B9" s="62" t="s">
        <v>77</v>
      </c>
      <c r="C9" s="68" t="s">
        <v>36</v>
      </c>
      <c r="D9" s="105" t="s">
        <v>80</v>
      </c>
      <c r="E9" s="105"/>
      <c r="F9" s="68" t="s">
        <v>37</v>
      </c>
      <c r="G9" s="112" t="s">
        <v>83</v>
      </c>
      <c r="H9" s="112"/>
      <c r="I9" s="111"/>
      <c r="J9" s="109"/>
    </row>
    <row r="10" spans="1:10" s="60" customFormat="1" ht="84.95" customHeight="1" x14ac:dyDescent="0.5">
      <c r="A10" s="64" t="s">
        <v>22</v>
      </c>
      <c r="B10" s="65" t="s">
        <v>58</v>
      </c>
      <c r="C10" s="65" t="s">
        <v>42</v>
      </c>
      <c r="D10" s="104" t="s">
        <v>41</v>
      </c>
      <c r="E10" s="104"/>
      <c r="F10" s="65" t="s">
        <v>53</v>
      </c>
      <c r="G10" s="104" t="s">
        <v>54</v>
      </c>
      <c r="H10" s="104"/>
      <c r="I10" s="111"/>
      <c r="J10" s="109"/>
    </row>
    <row r="11" spans="1:10" s="60" customFormat="1" ht="84.95" customHeight="1" x14ac:dyDescent="0.5">
      <c r="A11" s="61" t="s">
        <v>13</v>
      </c>
      <c r="B11" s="62" t="s">
        <v>71</v>
      </c>
      <c r="C11" s="68" t="str">
        <f>B11</f>
        <v>Kalbsbratwurst mit Bratkartoffeln und Zwiebelsauce</v>
      </c>
      <c r="D11" s="106" t="str">
        <f>B11</f>
        <v>Kalbsbratwurst mit Bratkartoffeln und Zwiebelsauce</v>
      </c>
      <c r="E11" s="107"/>
      <c r="F11" s="68" t="str">
        <f>B11</f>
        <v>Kalbsbratwurst mit Bratkartoffeln und Zwiebelsauce</v>
      </c>
      <c r="G11" s="106" t="str">
        <f>B11</f>
        <v>Kalbsbratwurst mit Bratkartoffeln und Zwiebelsauce</v>
      </c>
      <c r="H11" s="107"/>
      <c r="I11" s="111"/>
      <c r="J11" s="109"/>
    </row>
    <row r="12" spans="1:10" s="60" customFormat="1" ht="84.95" customHeight="1" thickBot="1" x14ac:dyDescent="0.55000000000000004">
      <c r="A12" s="69" t="s">
        <v>23</v>
      </c>
      <c r="B12" s="70" t="s">
        <v>56</v>
      </c>
      <c r="C12" s="71" t="s">
        <v>43</v>
      </c>
      <c r="D12" s="98" t="s">
        <v>44</v>
      </c>
      <c r="E12" s="99"/>
      <c r="F12" s="71" t="s">
        <v>84</v>
      </c>
      <c r="G12" s="98" t="s">
        <v>45</v>
      </c>
      <c r="H12" s="99"/>
      <c r="I12" s="71"/>
      <c r="J12" s="72"/>
    </row>
    <row r="13" spans="1:10" s="60" customFormat="1" ht="84.95" customHeight="1" x14ac:dyDescent="0.5">
      <c r="A13" s="73" t="s">
        <v>9</v>
      </c>
      <c r="B13" s="95" t="s">
        <v>75</v>
      </c>
      <c r="C13" s="74" t="s">
        <v>66</v>
      </c>
      <c r="D13" s="103" t="s">
        <v>67</v>
      </c>
      <c r="E13" s="103"/>
      <c r="F13" s="74" t="s">
        <v>68</v>
      </c>
      <c r="G13" s="103" t="s">
        <v>73</v>
      </c>
      <c r="H13" s="103"/>
      <c r="I13" s="74" t="s">
        <v>78</v>
      </c>
      <c r="J13" s="75" t="s">
        <v>72</v>
      </c>
    </row>
    <row r="14" spans="1:10" s="60" customFormat="1" ht="84.95" customHeight="1" x14ac:dyDescent="0.5">
      <c r="A14" s="76" t="s">
        <v>12</v>
      </c>
      <c r="B14" s="94" t="s">
        <v>74</v>
      </c>
      <c r="C14" s="77" t="str">
        <f>B14</f>
        <v>Käseküchlein mit Rüeblisalat</v>
      </c>
      <c r="D14" s="102" t="str">
        <f>B14</f>
        <v>Käseküchlein mit Rüeblisalat</v>
      </c>
      <c r="E14" s="102"/>
      <c r="F14" s="78" t="str">
        <f>B14</f>
        <v>Käseküchlein mit Rüeblisalat</v>
      </c>
      <c r="G14" s="101" t="str">
        <f>B14</f>
        <v>Käseküchlein mit Rüeblisalat</v>
      </c>
      <c r="H14" s="102"/>
      <c r="I14" s="78" t="str">
        <f>B14</f>
        <v>Käseküchlein mit Rüeblisalat</v>
      </c>
      <c r="J14" s="79" t="str">
        <f>B14</f>
        <v>Käseküchlein mit Rüeblisalat</v>
      </c>
    </row>
    <row r="15" spans="1:10" s="60" customFormat="1" ht="84.95" customHeight="1" thickBot="1" x14ac:dyDescent="0.55000000000000004">
      <c r="A15" s="80" t="s">
        <v>31</v>
      </c>
      <c r="B15" s="81" t="s">
        <v>46</v>
      </c>
      <c r="C15" s="81" t="s">
        <v>47</v>
      </c>
      <c r="D15" s="100" t="s">
        <v>48</v>
      </c>
      <c r="E15" s="100"/>
      <c r="F15" s="81" t="s">
        <v>49</v>
      </c>
      <c r="G15" s="100" t="s">
        <v>50</v>
      </c>
      <c r="H15" s="100"/>
      <c r="I15" s="81" t="s">
        <v>85</v>
      </c>
      <c r="J15" s="81" t="s">
        <v>51</v>
      </c>
    </row>
    <row r="16" spans="1:10" s="86" customFormat="1" ht="84.95" customHeight="1" thickBot="1" x14ac:dyDescent="0.55000000000000004">
      <c r="A16" s="82" t="s">
        <v>35</v>
      </c>
      <c r="B16" s="83"/>
      <c r="C16" s="84"/>
      <c r="D16" s="96"/>
      <c r="E16" s="97"/>
      <c r="F16" s="84" t="s">
        <v>65</v>
      </c>
      <c r="G16" s="96"/>
      <c r="H16" s="97"/>
      <c r="I16" s="84"/>
      <c r="J16" s="85"/>
    </row>
  </sheetData>
  <sheetProtection algorithmName="SHA-512" hashValue="iOyoXyWEAVeZxoV703LKnMn4W2klpsMojP76YpcnF/VgaFu/OizXMJFyLFxdqhUrX9cVqH2+Jl4pxeobmwwdlg==" saltValue="MXyYFXzSajEWaWuCxIxcXA==" spinCount="100000" sheet="1" insertColumns="0" insertRows="0" insertHyperlinks="0" deleteColumns="0" deleteRows="0" sort="0" autoFilter="0" pivotTables="0"/>
  <mergeCells count="35">
    <mergeCell ref="A1:B2"/>
    <mergeCell ref="C1:C2"/>
    <mergeCell ref="F1:F2"/>
    <mergeCell ref="G5:H5"/>
    <mergeCell ref="G7:H7"/>
    <mergeCell ref="H1:H2"/>
    <mergeCell ref="D5:E5"/>
    <mergeCell ref="D6:E6"/>
    <mergeCell ref="D7:E7"/>
    <mergeCell ref="G6:H6"/>
    <mergeCell ref="D3:E3"/>
    <mergeCell ref="D4:E4"/>
    <mergeCell ref="G1:G2"/>
    <mergeCell ref="G3:H3"/>
    <mergeCell ref="G4:H4"/>
    <mergeCell ref="D8:E8"/>
    <mergeCell ref="D9:E9"/>
    <mergeCell ref="D11:E11"/>
    <mergeCell ref="D10:E10"/>
    <mergeCell ref="J6:J11"/>
    <mergeCell ref="I6:I11"/>
    <mergeCell ref="G9:H9"/>
    <mergeCell ref="G11:H11"/>
    <mergeCell ref="G8:H8"/>
    <mergeCell ref="G10:H10"/>
    <mergeCell ref="D16:E16"/>
    <mergeCell ref="G16:H16"/>
    <mergeCell ref="D12:E12"/>
    <mergeCell ref="G12:H12"/>
    <mergeCell ref="D15:E15"/>
    <mergeCell ref="G14:H14"/>
    <mergeCell ref="G15:H15"/>
    <mergeCell ref="D13:E13"/>
    <mergeCell ref="D14:E14"/>
    <mergeCell ref="G13:H13"/>
  </mergeCells>
  <phoneticPr fontId="17" type="noConversion"/>
  <printOptions horizontalCentered="1" verticalCentered="1"/>
  <pageMargins left="0.23622047244094491" right="0.23622047244094491" top="0.19685039370078741" bottom="0.19685039370078741" header="0.31496062992125984" footer="0.31496062992125984"/>
  <pageSetup paperSize="8" scale="7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CF44-4447-42C3-B079-53606C0C8476}">
  <sheetPr>
    <pageSetUpPr fitToPage="1"/>
  </sheetPr>
  <dimension ref="A1:F17"/>
  <sheetViews>
    <sheetView zoomScale="50" zoomScaleNormal="50" zoomScalePageLayoutView="40" workbookViewId="0">
      <selection activeCell="B4" sqref="B4:F4"/>
    </sheetView>
  </sheetViews>
  <sheetFormatPr baseColWidth="10" defaultColWidth="1.140625" defaultRowHeight="15" x14ac:dyDescent="0.25"/>
  <cols>
    <col min="1" max="1" width="14.140625" style="1" customWidth="1"/>
    <col min="2" max="6" width="63.7109375" style="1" customWidth="1"/>
    <col min="7" max="7" width="6.85546875" style="1" customWidth="1"/>
    <col min="8" max="16384" width="1.140625" style="1"/>
  </cols>
  <sheetData>
    <row r="1" spans="1:6" ht="55.5" customHeight="1" thickBot="1" x14ac:dyDescent="0.3">
      <c r="A1" s="131" t="s">
        <v>15</v>
      </c>
      <c r="B1" s="131"/>
      <c r="C1" s="132" t="s">
        <v>10</v>
      </c>
      <c r="D1" s="133">
        <f>Grundlage!E2</f>
        <v>26</v>
      </c>
      <c r="F1" s="132">
        <f>Grundlage!E1</f>
        <v>2025</v>
      </c>
    </row>
    <row r="2" spans="1:6" s="7" customFormat="1" ht="32.25" customHeight="1" x14ac:dyDescent="1">
      <c r="A2" s="131"/>
      <c r="B2" s="131"/>
      <c r="C2" s="132"/>
      <c r="D2" s="133"/>
      <c r="E2" s="50" t="s">
        <v>38</v>
      </c>
      <c r="F2" s="132"/>
    </row>
    <row r="3" spans="1:6" ht="45.75" customHeight="1" thickBot="1" x14ac:dyDescent="0.65">
      <c r="B3" s="3"/>
      <c r="C3" s="3"/>
      <c r="D3" s="4"/>
      <c r="E3" s="91" t="str">
        <f>IF(OR(Grundlage!F16 = 0,Grundlage!F$3 = TRUE),"-",Grundlage!F16)</f>
        <v>Marmorkuchen</v>
      </c>
      <c r="F3" s="4"/>
    </row>
    <row r="4" spans="1:6" ht="53.25" customHeight="1" x14ac:dyDescent="0.75">
      <c r="A4" s="22"/>
      <c r="B4" s="19" t="str">
        <f>IF(AND(Grundlage!B3=TRUE,NOT(Grundlage!B4 = 0)),Grundlage!B4,"Montag")</f>
        <v>Montag</v>
      </c>
      <c r="C4" s="19" t="str">
        <f>IF(AND(Grundlage!C3=TRUE,NOT(Grundlage!C4 = 0)),Grundlage!C4,"Dienstag")</f>
        <v>Dienstag</v>
      </c>
      <c r="D4" s="19" t="str">
        <f>IF(AND(Grundlage!D3=TRUE,NOT(Grundlage!D4 = 0)),Grundlage!D4,"Mittwoch")</f>
        <v>Mittwoch</v>
      </c>
      <c r="E4" s="19" t="str">
        <f>IF(AND(Grundlage!F3=TRUE,NOT(Grundlage!F4 = 0)),Grundlage!F4,"Donnerstag")</f>
        <v>Donnerstag</v>
      </c>
      <c r="F4" s="19" t="str">
        <f>IF(AND(Grundlage!G3=TRUE,NOT(Grundlage!G4 = 0)),Grundlage!G4,"Freitag")</f>
        <v>Freitag</v>
      </c>
    </row>
    <row r="5" spans="1:6" s="14" customFormat="1" ht="45" customHeight="1" thickBot="1" x14ac:dyDescent="0.3">
      <c r="A5" s="23"/>
      <c r="B5" s="18">
        <f>Grundlage!B5</f>
        <v>45831</v>
      </c>
      <c r="C5" s="18">
        <f>Grundlage!C5</f>
        <v>45832</v>
      </c>
      <c r="D5" s="18">
        <f>Grundlage!D5</f>
        <v>45833</v>
      </c>
      <c r="E5" s="18">
        <f>Grundlage!F5</f>
        <v>45834</v>
      </c>
      <c r="F5" s="18">
        <f>Grundlage!G5</f>
        <v>45835</v>
      </c>
    </row>
    <row r="6" spans="1:6" ht="90.75" customHeight="1" x14ac:dyDescent="0.25">
      <c r="A6" s="24"/>
      <c r="B6" s="89" t="str">
        <f>IF(OR(Grundlage!B6 = 0,Grundlage!B$3 = TRUE),"-",Grundlage!B6)</f>
        <v>Weissweinsuppe</v>
      </c>
      <c r="C6" s="89" t="str">
        <f>IF(OR(Grundlage!C6 = 0,Grundlage!C$3 = TRUE),"-",Grundlage!C6)</f>
        <v>Rindsbouillon mit Fideli</v>
      </c>
      <c r="D6" s="89" t="str">
        <f>IF(OR(Grundlage!D6 = 0,Grundlage!D$3 = TRUE),"-",Grundlage!D6)</f>
        <v>Kalte Melonensuppe</v>
      </c>
      <c r="E6" s="89" t="str">
        <f>IF(OR(Grundlage!F6 = 0,Grundlage!F$3 = TRUE),"-",Grundlage!F6)</f>
        <v>Gemüsebouillon mit Backerbsen</v>
      </c>
      <c r="F6" s="89" t="str">
        <f>IF(OR(Grundlage!G6 = 0,Grundlage!G$3 = TRUE),"-",Grundlage!G6)</f>
        <v>Lauchcremesuppe</v>
      </c>
    </row>
    <row r="7" spans="1:6" ht="47.25" x14ac:dyDescent="0.25">
      <c r="A7" s="24"/>
      <c r="B7" s="90" t="s">
        <v>16</v>
      </c>
      <c r="C7" s="90" t="s">
        <v>16</v>
      </c>
      <c r="D7" s="90" t="s">
        <v>16</v>
      </c>
      <c r="E7" s="90" t="s">
        <v>16</v>
      </c>
      <c r="F7" s="90" t="s">
        <v>16</v>
      </c>
    </row>
    <row r="8" spans="1:6" ht="90.75" customHeight="1" x14ac:dyDescent="0.25">
      <c r="A8" s="24"/>
      <c r="B8" s="89" t="str">
        <f>IF(OR(Grundlage!B7 = 0,Grundlage!B$3 = TRUE),"-",Grundlage!B7)</f>
        <v>Eisbergsalat</v>
      </c>
      <c r="C8" s="89" t="str">
        <f>IF(OR(Grundlage!C7 = 0,Grundlage!C$3 = TRUE),"-",Grundlage!C7)</f>
        <v>Tomaten-Mozzarella Salat</v>
      </c>
      <c r="D8" s="89" t="str">
        <f>IF(OR(Grundlage!D7 = 0,Grundlage!D$3 = TRUE),"-",Grundlage!D7)</f>
        <v>Zuckerhutsalat</v>
      </c>
      <c r="E8" s="89" t="str">
        <f>IF(OR(Grundlage!F7 = 0,Grundlage!F$3 = TRUE),"-",Grundlage!F7)</f>
        <v>Couscoussalat</v>
      </c>
      <c r="F8" s="89" t="str">
        <f>IF(OR(Grundlage!G7 = 0,Grundlage!G$3 = TRUE),"-",Grundlage!G7)</f>
        <v>Blattsalat</v>
      </c>
    </row>
    <row r="9" spans="1:6" ht="48" thickBot="1" x14ac:dyDescent="0.3">
      <c r="A9" s="25"/>
      <c r="B9" s="90" t="s">
        <v>16</v>
      </c>
      <c r="C9" s="90" t="s">
        <v>16</v>
      </c>
      <c r="D9" s="90" t="s">
        <v>16</v>
      </c>
      <c r="E9" s="90" t="s">
        <v>16</v>
      </c>
      <c r="F9" s="90" t="s">
        <v>16</v>
      </c>
    </row>
    <row r="10" spans="1:6" ht="50.1" customHeight="1" x14ac:dyDescent="0.55000000000000004">
      <c r="A10" s="129" t="s">
        <v>24</v>
      </c>
      <c r="B10" s="20" t="s">
        <v>30</v>
      </c>
      <c r="C10" s="21" t="s">
        <v>30</v>
      </c>
      <c r="D10" s="20" t="s">
        <v>30</v>
      </c>
      <c r="E10" s="21" t="s">
        <v>30</v>
      </c>
      <c r="F10" s="20" t="s">
        <v>30</v>
      </c>
    </row>
    <row r="11" spans="1:6" ht="150" customHeight="1" thickBot="1" x14ac:dyDescent="0.3">
      <c r="A11" s="130"/>
      <c r="B11" s="49" t="str">
        <f>IF(OR(Grundlage!B8 = 0,Grundlage!B$3 = TRUE),"-",Grundlage!B8)</f>
        <v>Capuns mit Fleischfüllung</v>
      </c>
      <c r="C11" s="88" t="str">
        <f>IF(OR(Grundlage!C8 = 0,Grundlage!C$3 = TRUE),"-",Grundlage!C8)</f>
        <v>Gemüsebruger im Bun mit Bratkartoffeln</v>
      </c>
      <c r="D11" s="49" t="str">
        <f>IF(OR(Grundlage!D8 = 0,Grundlage!D$3 = TRUE),"-",Grundlage!D8)</f>
        <v>Cipollataspiessli an Portweinjus mit Nudeln und Rüebli</v>
      </c>
      <c r="E11" s="88" t="str">
        <f>IF(OR(Grundlage!F8 = 0,Grundlage!F$3 = TRUE),"-",Grundlage!F8)</f>
        <v>Gebratener Reis mit Gemüse</v>
      </c>
      <c r="F11" s="49" t="str">
        <f>IF(OR(Grundlage!G8 = 0,Grundlage!G$3 = TRUE),"-",Grundlage!G8)</f>
        <v>Gebratenes Dorschfilet an Dillsauce mit Polentaschnitte und Brokkoli</v>
      </c>
    </row>
    <row r="12" spans="1:6" ht="50.1" customHeight="1" x14ac:dyDescent="0.55000000000000004">
      <c r="A12" s="127" t="s">
        <v>25</v>
      </c>
      <c r="B12" s="20" t="s">
        <v>26</v>
      </c>
      <c r="C12" s="20" t="s">
        <v>26</v>
      </c>
      <c r="D12" s="20" t="s">
        <v>26</v>
      </c>
      <c r="E12" s="20" t="s">
        <v>26</v>
      </c>
      <c r="F12" s="20" t="s">
        <v>26</v>
      </c>
    </row>
    <row r="13" spans="1:6" ht="150" customHeight="1" thickBot="1" x14ac:dyDescent="0.3">
      <c r="A13" s="128"/>
      <c r="B13" s="49" t="str">
        <f>IF(OR(Grundlage!B9 = 0,Grundlage!B$3 = TRUE),"-",Grundlage!B9)</f>
        <v>Capuns mit Gemüsefüllung</v>
      </c>
      <c r="C13" s="49" t="str">
        <f>IF(OR(Grundlage!C9 = 0,Grundlage!C$3 = TRUE),"-",Grundlage!C9)</f>
        <v>Vegi di</v>
      </c>
      <c r="D13" s="49" t="str">
        <f>IF(OR(Grundlage!D9 = 0,Grundlage!D$3 = TRUE),"-",Grundlage!D9)</f>
        <v>Vegispiessli an Portweinjus mit Nudeln und Rüebli</v>
      </c>
      <c r="E13" s="49" t="str">
        <f>IF(OR(Grundlage!F9 = 0,Grundlage!F$3 = TRUE),"-",Grundlage!F9)</f>
        <v>Vegi do</v>
      </c>
      <c r="F13" s="49" t="str">
        <f>IF(OR(Grundlage!G9 = 0,Grundlage!G$3 = TRUE),"-",Grundlage!G9)</f>
        <v>Gebratene Zucchetti an Dillsauce mit Polentaschnitte und Brokkoli</v>
      </c>
    </row>
    <row r="14" spans="1:6" ht="50.1" customHeight="1" x14ac:dyDescent="0.55000000000000004">
      <c r="A14" s="127" t="s">
        <v>28</v>
      </c>
      <c r="B14" s="20" t="s">
        <v>29</v>
      </c>
      <c r="C14" s="20" t="s">
        <v>29</v>
      </c>
      <c r="D14" s="20" t="s">
        <v>29</v>
      </c>
      <c r="E14" s="20" t="s">
        <v>29</v>
      </c>
      <c r="F14" s="20" t="s">
        <v>29</v>
      </c>
    </row>
    <row r="15" spans="1:6" ht="93.75" customHeight="1" thickBot="1" x14ac:dyDescent="0.3">
      <c r="A15" s="128"/>
      <c r="B15" s="49" t="str">
        <f>IF(OR(Grundlage!B10 = 0,Grundlage!B$3 = TRUE),"-",Grundlage!B10)</f>
        <v>Knackig frische Salate mit Nüssen</v>
      </c>
      <c r="C15" s="49" t="str">
        <f>IF(OR(Grundlage!C10 = 0,Grundlage!C$3 = TRUE),"-",Grundlage!C10)</f>
        <v xml:space="preserve">Knackig frische Salate </v>
      </c>
      <c r="D15" s="49" t="str">
        <f>IF(OR(Grundlage!D10 = 0,Grundlage!D$3 = TRUE),"-",Grundlage!D10)</f>
        <v>Knackig frische Salate mit Beeren</v>
      </c>
      <c r="E15" s="49" t="str">
        <f>IF(OR(Grundlage!F10 = 0,Grundlage!F$3 = TRUE),"-",Grundlage!F10)</f>
        <v>Knackig frische Salate</v>
      </c>
      <c r="F15" s="49" t="str">
        <f>IF(OR(Grundlage!G10 = 0,Grundlage!G$3 = TRUE),"-",Grundlage!G10)</f>
        <v>Knackig frische Salate mit Melonen</v>
      </c>
    </row>
    <row r="16" spans="1:6" ht="72" customHeight="1" x14ac:dyDescent="0.55000000000000004">
      <c r="A16" s="127" t="s">
        <v>27</v>
      </c>
      <c r="B16" s="134" t="s">
        <v>19</v>
      </c>
      <c r="C16" s="135"/>
      <c r="D16" s="135"/>
      <c r="E16" s="135"/>
      <c r="F16" s="136"/>
    </row>
    <row r="17" spans="1:6" s="2" customFormat="1" ht="102.75" customHeight="1" thickBot="1" x14ac:dyDescent="0.3">
      <c r="A17" s="128"/>
      <c r="B17" s="124" t="str">
        <f>IF(Grundlage!B11 = 0,"-",Grundlage!B11)</f>
        <v>Kalbsbratwurst mit Bratkartoffeln und Zwiebelsauce</v>
      </c>
      <c r="C17" s="125"/>
      <c r="D17" s="125"/>
      <c r="E17" s="125"/>
      <c r="F17" s="126"/>
    </row>
  </sheetData>
  <sheetProtection algorithmName="SHA-512" hashValue="TMB/EGZizjk1KVSorR/a37/g8bENnjiQLgJD9x5tDN9NNuioggqBcEyy4zuk2AFl6+BpGxx+VSd3ZTOdp730ZQ==" saltValue="6W+aOqhp2WcPyhy8pxbpNQ==" spinCount="100000" sheet="1" insertColumns="0" insertRows="0" insertHyperlinks="0" deleteColumns="0" deleteRows="0" sort="0" autoFilter="0" pivotTables="0"/>
  <mergeCells count="10">
    <mergeCell ref="A1:B2"/>
    <mergeCell ref="C1:C2"/>
    <mergeCell ref="D1:D2"/>
    <mergeCell ref="F1:F2"/>
    <mergeCell ref="B16:F16"/>
    <mergeCell ref="B17:F17"/>
    <mergeCell ref="A12:A13"/>
    <mergeCell ref="A16:A17"/>
    <mergeCell ref="A14:A15"/>
    <mergeCell ref="A10:A11"/>
  </mergeCells>
  <pageMargins left="0.70866141732283472" right="0.70866141732283472" top="0.55118110236220474" bottom="0.74803149606299213" header="0.31496062992125984" footer="0.31496062992125984"/>
  <pageSetup paperSize="9" scale="39" orientation="landscape" r:id="rId1"/>
  <headerFooter alignWithMargins="0">
    <oddFooter xml:space="preserve">&amp;L&amp;G&amp;C&amp;"Gill Sans Nova Light,Standard"&amp;16Bei den Bestellungen bitte immer den dazugehörigen Buchstaben eintragen. 
Für Diätmenu D. Nur auf ärtztliche Verordnung.&amp;R&amp;"Gill Sans Nova Light,Standard"&amp;24Das Gasthaus der Stiftung Pigna&amp;18 &amp;G     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3C0EE-B118-421D-9046-1CA441AD467D}">
  <sheetPr>
    <pageSetUpPr fitToPage="1"/>
  </sheetPr>
  <dimension ref="A1:F17"/>
  <sheetViews>
    <sheetView tabSelected="1" zoomScale="50" zoomScaleNormal="50" zoomScalePageLayoutView="40" workbookViewId="0">
      <selection activeCell="B4" sqref="B4:F4"/>
    </sheetView>
  </sheetViews>
  <sheetFormatPr baseColWidth="10" defaultColWidth="1.140625" defaultRowHeight="15" x14ac:dyDescent="0.25"/>
  <cols>
    <col min="1" max="1" width="14.140625" style="1" customWidth="1"/>
    <col min="2" max="6" width="63.7109375" style="1" customWidth="1"/>
    <col min="7" max="7" width="6.85546875" style="1" customWidth="1"/>
    <col min="8" max="16384" width="1.140625" style="1"/>
  </cols>
  <sheetData>
    <row r="1" spans="1:6" ht="70.5" customHeight="1" thickBot="1" x14ac:dyDescent="0.3">
      <c r="A1" s="131" t="s">
        <v>15</v>
      </c>
      <c r="B1" s="131"/>
      <c r="C1" s="132" t="s">
        <v>10</v>
      </c>
      <c r="D1" s="133">
        <f>Grundlage!E2</f>
        <v>26</v>
      </c>
      <c r="F1" s="132">
        <f>Grundlage!E1</f>
        <v>2025</v>
      </c>
    </row>
    <row r="2" spans="1:6" s="7" customFormat="1" ht="33" customHeight="1" x14ac:dyDescent="1">
      <c r="A2" s="131"/>
      <c r="B2" s="131"/>
      <c r="C2" s="132"/>
      <c r="D2" s="133"/>
      <c r="E2" s="50" t="s">
        <v>38</v>
      </c>
      <c r="F2" s="132"/>
    </row>
    <row r="3" spans="1:6" ht="48" customHeight="1" thickBot="1" x14ac:dyDescent="0.65">
      <c r="B3" s="3"/>
      <c r="C3" s="3"/>
      <c r="D3" s="4"/>
      <c r="E3" s="91" t="str">
        <f>IF(OR(Grundlage!F16 = 0,Grundlage!F$3 = TRUE),"-",Grundlage!F16)</f>
        <v>Marmorkuchen</v>
      </c>
      <c r="F3" s="4"/>
    </row>
    <row r="4" spans="1:6" ht="53.25" customHeight="1" x14ac:dyDescent="0.75">
      <c r="A4" s="22"/>
      <c r="B4" s="19" t="str">
        <f>IF(AND(Grundlage!B3=TRUE,NOT(Grundlage!B4 = 0)),Grundlage!B4,"Montag")</f>
        <v>Montag</v>
      </c>
      <c r="C4" s="19" t="str">
        <f>IF(AND(Grundlage!C3=TRUE,NOT(Grundlage!C4 = 0)),Grundlage!C4,"Dienstag")</f>
        <v>Dienstag</v>
      </c>
      <c r="D4" s="19" t="str">
        <f>IF(AND(Grundlage!D3=TRUE,NOT(Grundlage!D4 = 0)),Grundlage!D4,"Mittwoch")</f>
        <v>Mittwoch</v>
      </c>
      <c r="E4" s="19" t="str">
        <f>IF(AND(Grundlage!F3=TRUE,NOT(Grundlage!F4 = 0)),Grundlage!F4,"Donnerstag")</f>
        <v>Donnerstag</v>
      </c>
      <c r="F4" s="19" t="str">
        <f>IF(AND(Grundlage!G3=TRUE,NOT(Grundlage!G4 = 0)),Grundlage!G4,"Freitag")</f>
        <v>Freitag</v>
      </c>
    </row>
    <row r="5" spans="1:6" s="14" customFormat="1" ht="45" customHeight="1" thickBot="1" x14ac:dyDescent="0.3">
      <c r="A5" s="23"/>
      <c r="B5" s="18">
        <f>Grundlage!B5</f>
        <v>45831</v>
      </c>
      <c r="C5" s="18">
        <f>Grundlage!C5</f>
        <v>45832</v>
      </c>
      <c r="D5" s="18">
        <f>Grundlage!D5</f>
        <v>45833</v>
      </c>
      <c r="E5" s="18">
        <f>Grundlage!F5</f>
        <v>45834</v>
      </c>
      <c r="F5" s="18">
        <f>Grundlage!G5</f>
        <v>45835</v>
      </c>
    </row>
    <row r="6" spans="1:6" ht="90.75" customHeight="1" x14ac:dyDescent="0.25">
      <c r="A6" s="24"/>
      <c r="B6" s="89" t="str">
        <f>IF(OR(Grundlage!B6 = 0,Grundlage!B$3 = TRUE),"-",Grundlage!B6)</f>
        <v>Weissweinsuppe</v>
      </c>
      <c r="C6" s="89" t="str">
        <f>IF(OR(Grundlage!C6 = 0,Grundlage!C$3 = TRUE),"-",Grundlage!C6)</f>
        <v>Rindsbouillon mit Fideli</v>
      </c>
      <c r="D6" s="89" t="str">
        <f>IF(OR(Grundlage!D6 = 0,Grundlage!D$3 = TRUE),"-",Grundlage!D6)</f>
        <v>Kalte Melonensuppe</v>
      </c>
      <c r="E6" s="89" t="str">
        <f>IF(OR(Grundlage!F6 = 0,Grundlage!F$3 = TRUE),"-",Grundlage!F6)</f>
        <v>Gemüsebouillon mit Backerbsen</v>
      </c>
      <c r="F6" s="89" t="str">
        <f>IF(OR(Grundlage!G6 = 0,Grundlage!G$3 = TRUE),"-",Grundlage!G6)</f>
        <v>Lauchcremesuppe</v>
      </c>
    </row>
    <row r="7" spans="1:6" ht="47.25" x14ac:dyDescent="0.25">
      <c r="A7" s="24"/>
      <c r="B7" s="90" t="s">
        <v>16</v>
      </c>
      <c r="C7" s="90" t="s">
        <v>16</v>
      </c>
      <c r="D7" s="90" t="s">
        <v>16</v>
      </c>
      <c r="E7" s="90" t="s">
        <v>16</v>
      </c>
      <c r="F7" s="90" t="s">
        <v>16</v>
      </c>
    </row>
    <row r="8" spans="1:6" ht="90.75" customHeight="1" x14ac:dyDescent="0.25">
      <c r="A8" s="24"/>
      <c r="B8" s="89" t="str">
        <f>IF(OR(Grundlage!B7 = 0,Grundlage!B$3 = TRUE),"-",Grundlage!B7)</f>
        <v>Eisbergsalat</v>
      </c>
      <c r="C8" s="89" t="str">
        <f>IF(OR(Grundlage!C7 = 0,Grundlage!C$3 = TRUE),"-",Grundlage!C7)</f>
        <v>Tomaten-Mozzarella Salat</v>
      </c>
      <c r="D8" s="89" t="str">
        <f>IF(OR(Grundlage!D7 = 0,Grundlage!D$3 = TRUE),"-",Grundlage!D7)</f>
        <v>Zuckerhutsalat</v>
      </c>
      <c r="E8" s="89" t="str">
        <f>IF(OR(Grundlage!F7 = 0,Grundlage!F$3 = TRUE),"-",Grundlage!F7)</f>
        <v>Couscoussalat</v>
      </c>
      <c r="F8" s="89" t="str">
        <f>IF(OR(Grundlage!G7 = 0,Grundlage!G$3 = TRUE),"-",Grundlage!G7)</f>
        <v>Blattsalat</v>
      </c>
    </row>
    <row r="9" spans="1:6" ht="48" thickBot="1" x14ac:dyDescent="0.3">
      <c r="A9" s="25"/>
      <c r="B9" s="90" t="s">
        <v>16</v>
      </c>
      <c r="C9" s="90" t="s">
        <v>16</v>
      </c>
      <c r="D9" s="90" t="s">
        <v>16</v>
      </c>
      <c r="E9" s="90" t="s">
        <v>16</v>
      </c>
      <c r="F9" s="90" t="s">
        <v>16</v>
      </c>
    </row>
    <row r="10" spans="1:6" ht="50.1" customHeight="1" x14ac:dyDescent="0.55000000000000004">
      <c r="A10" s="129" t="s">
        <v>24</v>
      </c>
      <c r="B10" s="20" t="s">
        <v>30</v>
      </c>
      <c r="C10" s="21" t="s">
        <v>30</v>
      </c>
      <c r="D10" s="20" t="s">
        <v>30</v>
      </c>
      <c r="E10" s="21" t="s">
        <v>30</v>
      </c>
      <c r="F10" s="20" t="s">
        <v>30</v>
      </c>
    </row>
    <row r="11" spans="1:6" ht="150" customHeight="1" thickBot="1" x14ac:dyDescent="0.3">
      <c r="A11" s="130"/>
      <c r="B11" s="49" t="str">
        <f>IF(OR(Grundlage!B8 = 0,Grundlage!B$3 = TRUE),"-",Grundlage!B8)</f>
        <v>Capuns mit Fleischfüllung</v>
      </c>
      <c r="C11" s="88" t="str">
        <f>IF(OR(Grundlage!C8 = 0,Grundlage!C$3 = TRUE),"-",Grundlage!C8)</f>
        <v>Gemüsebruger im Bun mit Bratkartoffeln</v>
      </c>
      <c r="D11" s="49" t="str">
        <f>IF(OR(Grundlage!D8 = 0,Grundlage!D$3 = TRUE),"-",Grundlage!D8)</f>
        <v>Cipollataspiessli an Portweinjus mit Nudeln und Rüebli</v>
      </c>
      <c r="E11" s="88" t="str">
        <f>IF(OR(Grundlage!F8 = 0,Grundlage!F$3 = TRUE),"-",Grundlage!F8)</f>
        <v>Gebratener Reis mit Gemüse</v>
      </c>
      <c r="F11" s="49" t="str">
        <f>IF(OR(Grundlage!G8 = 0,Grundlage!G$3 = TRUE),"-",Grundlage!G8)</f>
        <v>Gebratenes Dorschfilet an Dillsauce mit Polentaschnitte und Brokkoli</v>
      </c>
    </row>
    <row r="12" spans="1:6" ht="50.1" customHeight="1" x14ac:dyDescent="0.55000000000000004">
      <c r="A12" s="127" t="s">
        <v>25</v>
      </c>
      <c r="B12" s="20" t="s">
        <v>26</v>
      </c>
      <c r="C12" s="20" t="s">
        <v>26</v>
      </c>
      <c r="D12" s="20" t="s">
        <v>26</v>
      </c>
      <c r="E12" s="20" t="s">
        <v>26</v>
      </c>
      <c r="F12" s="20" t="s">
        <v>26</v>
      </c>
    </row>
    <row r="13" spans="1:6" ht="150" customHeight="1" thickBot="1" x14ac:dyDescent="0.3">
      <c r="A13" s="128"/>
      <c r="B13" s="49" t="str">
        <f>IF(OR(Grundlage!B9 = 0,Grundlage!B$3 = TRUE),"-",Grundlage!B9)</f>
        <v>Capuns mit Gemüsefüllung</v>
      </c>
      <c r="C13" s="49" t="str">
        <f>IF(OR(Grundlage!C9 = 0,Grundlage!C$3 = TRUE),"-",Grundlage!C9)</f>
        <v>Vegi di</v>
      </c>
      <c r="D13" s="49" t="str">
        <f>IF(OR(Grundlage!D9 = 0,Grundlage!D$3 = TRUE),"-",Grundlage!D9)</f>
        <v>Vegispiessli an Portweinjus mit Nudeln und Rüebli</v>
      </c>
      <c r="E13" s="49" t="str">
        <f>IF(OR(Grundlage!F9 = 0,Grundlage!F$3 = TRUE),"-",Grundlage!F9)</f>
        <v>Vegi do</v>
      </c>
      <c r="F13" s="49" t="str">
        <f>IF(OR(Grundlage!G9 = 0,Grundlage!G$3 = TRUE),"-",Grundlage!G9)</f>
        <v>Gebratene Zucchetti an Dillsauce mit Polentaschnitte und Brokkoli</v>
      </c>
    </row>
    <row r="14" spans="1:6" ht="50.1" customHeight="1" x14ac:dyDescent="0.55000000000000004">
      <c r="A14" s="127" t="s">
        <v>28</v>
      </c>
      <c r="B14" s="20" t="s">
        <v>29</v>
      </c>
      <c r="C14" s="20" t="s">
        <v>29</v>
      </c>
      <c r="D14" s="20" t="s">
        <v>29</v>
      </c>
      <c r="E14" s="20" t="s">
        <v>29</v>
      </c>
      <c r="F14" s="20" t="s">
        <v>29</v>
      </c>
    </row>
    <row r="15" spans="1:6" ht="93.75" customHeight="1" thickBot="1" x14ac:dyDescent="0.3">
      <c r="A15" s="128"/>
      <c r="B15" s="49" t="str">
        <f>IF(OR(Grundlage!B10 = 0,Grundlage!B$3 = TRUE),"-",Grundlage!B10)</f>
        <v>Knackig frische Salate mit Nüssen</v>
      </c>
      <c r="C15" s="49" t="str">
        <f>IF(OR(Grundlage!C10 = 0,Grundlage!C$3 = TRUE),"-",Grundlage!C10)</f>
        <v xml:space="preserve">Knackig frische Salate </v>
      </c>
      <c r="D15" s="49" t="str">
        <f>IF(OR(Grundlage!D10 = 0,Grundlage!D$3 = TRUE),"-",Grundlage!D10)</f>
        <v>Knackig frische Salate mit Beeren</v>
      </c>
      <c r="E15" s="49" t="str">
        <f>IF(OR(Grundlage!F10 = 0,Grundlage!F$3 = TRUE),"-",Grundlage!F10)</f>
        <v>Knackig frische Salate</v>
      </c>
      <c r="F15" s="49" t="str">
        <f>IF(OR(Grundlage!G10 = 0,Grundlage!G$3 = TRUE),"-",Grundlage!G10)</f>
        <v>Knackig frische Salate mit Melonen</v>
      </c>
    </row>
    <row r="16" spans="1:6" ht="72" customHeight="1" x14ac:dyDescent="0.55000000000000004">
      <c r="A16" s="127" t="s">
        <v>27</v>
      </c>
      <c r="B16" s="22"/>
      <c r="C16" s="21" t="s">
        <v>19</v>
      </c>
      <c r="D16" s="27"/>
      <c r="E16" s="21" t="s">
        <v>19</v>
      </c>
      <c r="F16" s="20"/>
    </row>
    <row r="17" spans="1:6" s="2" customFormat="1" ht="102.75" customHeight="1" thickBot="1" x14ac:dyDescent="0.3">
      <c r="A17" s="128"/>
      <c r="B17" s="26"/>
      <c r="C17" s="88" t="str">
        <f>IF(OR(Grundlage!C11 = 0,Grundlage!C$3 = TRUE),"-",Grundlage!C11)</f>
        <v>Kalbsbratwurst mit Bratkartoffeln und Zwiebelsauce</v>
      </c>
      <c r="D17" s="28"/>
      <c r="E17" s="88" t="str">
        <f>IF(OR(Grundlage!F11 = 0,Grundlage!F$3 = TRUE),"-",Grundlage!F11)</f>
        <v>Kalbsbratwurst mit Bratkartoffeln und Zwiebelsauce</v>
      </c>
      <c r="F17" s="49"/>
    </row>
  </sheetData>
  <sheetProtection algorithmName="SHA-512" hashValue="QnoJD01QsWQofIktibRVbJQAXCcGPNUIUeUX3i4UrTJkTKUQK28awY2vOwWaP2rGeKfwNeO5QYCK4zQ+xffbOA==" saltValue="FesjcaRUAzExF055won6QA==" spinCount="100000" sheet="1" insertColumns="0" insertRows="0" insertHyperlinks="0" deleteColumns="0" deleteRows="0" sort="0" autoFilter="0" pivotTables="0"/>
  <mergeCells count="8">
    <mergeCell ref="A16:A17"/>
    <mergeCell ref="C1:C2"/>
    <mergeCell ref="D1:D2"/>
    <mergeCell ref="F1:F2"/>
    <mergeCell ref="A1:B2"/>
    <mergeCell ref="A10:A11"/>
    <mergeCell ref="A12:A13"/>
    <mergeCell ref="A14:A15"/>
  </mergeCells>
  <pageMargins left="0.70866141732283472" right="0.70866141732283472" top="0.55118110236220474" bottom="0.74803149606299213" header="0.31496062992125984" footer="0.31496062992125984"/>
  <pageSetup paperSize="9" scale="39" fitToHeight="0" orientation="landscape" r:id="rId1"/>
  <headerFooter alignWithMargins="0">
    <oddFooter xml:space="preserve">&amp;L&amp;G&amp;C&amp;"Gill Sans Nova Light,Standard"&amp;16Bei den Bestellungen bitte immer den dazugehörigen Buchstaben eintragen. 
Für Diätmenu D. Nur auf ärtztliche Verordnung.&amp;R&amp;"Gill Sans Nova Light,Standard"&amp;24Das Gasthaus der Stiftung Pigna&amp;18 &amp;G     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F77C5-F03C-445F-9978-FF844CB9F928}">
  <sheetPr>
    <pageSetUpPr fitToPage="1"/>
  </sheetPr>
  <dimension ref="A1:I24"/>
  <sheetViews>
    <sheetView zoomScale="30" zoomScaleNormal="30" zoomScaleSheetLayoutView="40" zoomScalePageLayoutView="30" workbookViewId="0">
      <selection activeCell="I5" sqref="I5"/>
    </sheetView>
  </sheetViews>
  <sheetFormatPr baseColWidth="10" defaultColWidth="1.140625" defaultRowHeight="15" x14ac:dyDescent="0.25"/>
  <cols>
    <col min="1" max="1" width="8.28515625" style="1" customWidth="1"/>
    <col min="2" max="2" width="8.7109375" style="1" customWidth="1"/>
    <col min="3" max="9" width="75.7109375" style="1" customWidth="1"/>
    <col min="10" max="192" width="1.140625" style="1"/>
    <col min="193" max="193" width="0.28515625" style="1" customWidth="1"/>
    <col min="194" max="16384" width="1.140625" style="1"/>
  </cols>
  <sheetData>
    <row r="1" spans="1:9" ht="73.5" customHeight="1" thickBot="1" x14ac:dyDescent="0.3">
      <c r="C1" s="154" t="s">
        <v>15</v>
      </c>
      <c r="G1" s="132" t="s">
        <v>10</v>
      </c>
      <c r="H1" s="133">
        <f>Grundlage!E2</f>
        <v>26</v>
      </c>
    </row>
    <row r="2" spans="1:9" s="7" customFormat="1" ht="53.25" customHeight="1" x14ac:dyDescent="1">
      <c r="C2" s="154"/>
      <c r="D2" s="6"/>
      <c r="E2" s="8"/>
      <c r="F2" s="51" t="s">
        <v>38</v>
      </c>
      <c r="G2" s="132"/>
      <c r="H2" s="133"/>
      <c r="I2" s="9">
        <f>Grundlage!E1</f>
        <v>2025</v>
      </c>
    </row>
    <row r="3" spans="1:9" ht="60.75" customHeight="1" thickBot="1" x14ac:dyDescent="0.65">
      <c r="C3" s="3"/>
      <c r="D3" s="3"/>
      <c r="E3" s="4"/>
      <c r="F3" s="42" t="str">
        <f>Grundlage!F16</f>
        <v>Marmorkuchen</v>
      </c>
      <c r="G3" s="4"/>
    </row>
    <row r="4" spans="1:9" ht="78" customHeight="1" x14ac:dyDescent="0.25">
      <c r="C4" s="33" t="str">
        <f>IF(AND(Grundlage!B3=TRUE,NOT(Grundlage!B4 = 0)),Grundlage!B4,"Montag")</f>
        <v>Montag</v>
      </c>
      <c r="D4" s="33" t="str">
        <f>IF(AND(Grundlage!C3=TRUE,NOT(Grundlage!C4 = 0)),Grundlage!C4,"Dienstag")</f>
        <v>Dienstag</v>
      </c>
      <c r="E4" s="33" t="str">
        <f>IF(AND(Grundlage!D3=TRUE,NOT(Grundlage!D4 = 0)),Grundlage!D4,"Mittwoch")</f>
        <v>Mittwoch</v>
      </c>
      <c r="F4" s="33" t="str">
        <f>IF(AND(Grundlage!F3=TRUE,NOT(Grundlage!F4 = 0)),Grundlage!F4,"Donnerstag")</f>
        <v>Donnerstag</v>
      </c>
      <c r="G4" s="33" t="str">
        <f>IF(AND(Grundlage!G3=TRUE,NOT(Grundlage!G4 = 0)),Grundlage!G4,"Freitag")</f>
        <v>Freitag</v>
      </c>
      <c r="H4" s="33" t="str">
        <f>IF(AND(Grundlage!I3=TRUE,NOT(Grundlage!I4 = 0)),Grundlage!I4,"Samstag")</f>
        <v>Samstag</v>
      </c>
      <c r="I4" s="33" t="str">
        <f>IF(AND(Grundlage!J3=TRUE,NOT(Grundlage!J4 = 0)),Grundlage!J4,"Sonntag")</f>
        <v>Sonntag</v>
      </c>
    </row>
    <row r="5" spans="1:9" s="17" customFormat="1" ht="43.5" customHeight="1" thickBot="1" x14ac:dyDescent="0.3">
      <c r="C5" s="45">
        <f>Grundlage!B5</f>
        <v>45831</v>
      </c>
      <c r="D5" s="46">
        <f>Grundlage!C5</f>
        <v>45832</v>
      </c>
      <c r="E5" s="47">
        <f>Grundlage!D5</f>
        <v>45833</v>
      </c>
      <c r="F5" s="46">
        <f>Grundlage!F5</f>
        <v>45834</v>
      </c>
      <c r="G5" s="47">
        <f>Grundlage!G5</f>
        <v>45835</v>
      </c>
      <c r="H5" s="46">
        <f>Grundlage!I5</f>
        <v>45836</v>
      </c>
      <c r="I5" s="48">
        <f>Grundlage!J5</f>
        <v>45837</v>
      </c>
    </row>
    <row r="6" spans="1:9" ht="90.75" customHeight="1" x14ac:dyDescent="0.25">
      <c r="A6" s="139" t="s">
        <v>20</v>
      </c>
      <c r="B6" s="32"/>
      <c r="C6" s="34" t="str">
        <f>Grundlage!B6</f>
        <v>Weissweinsuppe</v>
      </c>
      <c r="D6" s="34" t="str">
        <f>Grundlage!C6</f>
        <v>Rindsbouillon mit Fideli</v>
      </c>
      <c r="E6" s="34" t="str">
        <f>Grundlage!D6</f>
        <v>Kalte Melonensuppe</v>
      </c>
      <c r="F6" s="34" t="str">
        <f>Grundlage!F6</f>
        <v>Gemüsebouillon mit Backerbsen</v>
      </c>
      <c r="G6" s="34" t="str">
        <f>Grundlage!G6</f>
        <v>Lauchcremesuppe</v>
      </c>
      <c r="H6" s="155" t="str">
        <f>Grundlage!I6</f>
        <v xml:space="preserve">Brunch </v>
      </c>
      <c r="I6" s="155" t="str">
        <f>Grundlage!J6</f>
        <v>Brunch</v>
      </c>
    </row>
    <row r="7" spans="1:9" ht="42.75" x14ac:dyDescent="0.25">
      <c r="A7" s="140"/>
      <c r="B7" s="29"/>
      <c r="C7" s="35" t="s">
        <v>16</v>
      </c>
      <c r="D7" s="35" t="s">
        <v>16</v>
      </c>
      <c r="E7" s="35" t="s">
        <v>16</v>
      </c>
      <c r="F7" s="35" t="s">
        <v>16</v>
      </c>
      <c r="G7" s="35" t="s">
        <v>16</v>
      </c>
      <c r="H7" s="156"/>
      <c r="I7" s="156"/>
    </row>
    <row r="8" spans="1:9" ht="90.75" customHeight="1" x14ac:dyDescent="0.25">
      <c r="A8" s="140"/>
      <c r="B8" s="29"/>
      <c r="C8" s="35" t="str">
        <f>Grundlage!B7</f>
        <v>Eisbergsalat</v>
      </c>
      <c r="D8" s="35" t="str">
        <f>Grundlage!C7</f>
        <v>Tomaten-Mozzarella Salat</v>
      </c>
      <c r="E8" s="35" t="str">
        <f>Grundlage!D7</f>
        <v>Zuckerhutsalat</v>
      </c>
      <c r="F8" s="35" t="str">
        <f>Grundlage!F7</f>
        <v>Couscoussalat</v>
      </c>
      <c r="G8" s="35" t="str">
        <f>Grundlage!G7</f>
        <v>Blattsalat</v>
      </c>
      <c r="H8" s="156"/>
      <c r="I8" s="156"/>
    </row>
    <row r="9" spans="1:9" ht="43.5" thickBot="1" x14ac:dyDescent="0.3">
      <c r="A9" s="140"/>
      <c r="B9" s="29"/>
      <c r="C9" s="35" t="s">
        <v>16</v>
      </c>
      <c r="D9" s="35" t="s">
        <v>16</v>
      </c>
      <c r="E9" s="35" t="s">
        <v>16</v>
      </c>
      <c r="F9" s="35" t="s">
        <v>16</v>
      </c>
      <c r="G9" s="35" t="s">
        <v>16</v>
      </c>
      <c r="H9" s="156"/>
      <c r="I9" s="156"/>
    </row>
    <row r="10" spans="1:9" ht="50.1" customHeight="1" x14ac:dyDescent="0.7">
      <c r="A10" s="140"/>
      <c r="B10" s="137" t="s">
        <v>24</v>
      </c>
      <c r="C10" s="36" t="s">
        <v>30</v>
      </c>
      <c r="D10" s="36" t="s">
        <v>30</v>
      </c>
      <c r="E10" s="36" t="s">
        <v>30</v>
      </c>
      <c r="F10" s="36" t="s">
        <v>30</v>
      </c>
      <c r="G10" s="36" t="s">
        <v>30</v>
      </c>
      <c r="H10" s="156"/>
      <c r="I10" s="156"/>
    </row>
    <row r="11" spans="1:9" ht="231.75" customHeight="1" thickBot="1" x14ac:dyDescent="0.3">
      <c r="A11" s="140"/>
      <c r="B11" s="138"/>
      <c r="C11" s="37" t="str">
        <f>Grundlage!B8</f>
        <v>Capuns mit Fleischfüllung</v>
      </c>
      <c r="D11" s="37" t="str">
        <f>Grundlage!C8</f>
        <v>Gemüsebruger im Bun mit Bratkartoffeln</v>
      </c>
      <c r="E11" s="37" t="str">
        <f>Grundlage!D8</f>
        <v>Cipollataspiessli an Portweinjus mit Nudeln und Rüebli</v>
      </c>
      <c r="F11" s="37" t="str">
        <f>Grundlage!F8</f>
        <v>Gebratener Reis mit Gemüse</v>
      </c>
      <c r="G11" s="37" t="str">
        <f>Grundlage!G8</f>
        <v>Gebratenes Dorschfilet an Dillsauce mit Polentaschnitte und Brokkoli</v>
      </c>
      <c r="H11" s="156"/>
      <c r="I11" s="156"/>
    </row>
    <row r="12" spans="1:9" ht="50.1" customHeight="1" x14ac:dyDescent="0.7">
      <c r="A12" s="140"/>
      <c r="B12" s="137" t="s">
        <v>25</v>
      </c>
      <c r="C12" s="36" t="s">
        <v>26</v>
      </c>
      <c r="D12" s="36" t="s">
        <v>26</v>
      </c>
      <c r="E12" s="36" t="s">
        <v>26</v>
      </c>
      <c r="F12" s="36" t="s">
        <v>26</v>
      </c>
      <c r="G12" s="36" t="s">
        <v>26</v>
      </c>
      <c r="H12" s="156"/>
      <c r="I12" s="156"/>
    </row>
    <row r="13" spans="1:9" ht="200.1" customHeight="1" thickBot="1" x14ac:dyDescent="0.3">
      <c r="A13" s="140"/>
      <c r="B13" s="138"/>
      <c r="C13" s="37" t="str">
        <f>Grundlage!B9</f>
        <v>Capuns mit Gemüsefüllung</v>
      </c>
      <c r="D13" s="37" t="str">
        <f>Grundlage!C9</f>
        <v>Vegi di</v>
      </c>
      <c r="E13" s="37" t="str">
        <f>Grundlage!D9</f>
        <v>Vegispiessli an Portweinjus mit Nudeln und Rüebli</v>
      </c>
      <c r="F13" s="37" t="str">
        <f>Grundlage!F9</f>
        <v>Vegi do</v>
      </c>
      <c r="G13" s="37" t="str">
        <f>Grundlage!G9</f>
        <v>Gebratene Zucchetti an Dillsauce mit Polentaschnitte und Brokkoli</v>
      </c>
      <c r="H13" s="156"/>
      <c r="I13" s="156"/>
    </row>
    <row r="14" spans="1:9" ht="50.1" customHeight="1" x14ac:dyDescent="0.7">
      <c r="A14" s="140"/>
      <c r="B14" s="137" t="s">
        <v>27</v>
      </c>
      <c r="C14" s="157" t="s">
        <v>19</v>
      </c>
      <c r="D14" s="158"/>
      <c r="E14" s="158"/>
      <c r="F14" s="158"/>
      <c r="G14" s="159"/>
      <c r="H14" s="156"/>
      <c r="I14" s="156"/>
    </row>
    <row r="15" spans="1:9" ht="72" customHeight="1" thickBot="1" x14ac:dyDescent="0.3">
      <c r="A15" s="140"/>
      <c r="B15" s="138"/>
      <c r="C15" s="151" t="str">
        <f>Grundlage!B11</f>
        <v>Kalbsbratwurst mit Bratkartoffeln und Zwiebelsauce</v>
      </c>
      <c r="D15" s="152"/>
      <c r="E15" s="152"/>
      <c r="F15" s="152"/>
      <c r="G15" s="153"/>
      <c r="H15" s="156"/>
      <c r="I15" s="156"/>
    </row>
    <row r="16" spans="1:9" ht="50.1" customHeight="1" x14ac:dyDescent="0.7">
      <c r="A16" s="140"/>
      <c r="B16" s="137" t="s">
        <v>33</v>
      </c>
      <c r="C16" s="38" t="s">
        <v>32</v>
      </c>
      <c r="D16" s="36" t="s">
        <v>32</v>
      </c>
      <c r="E16" s="39" t="s">
        <v>32</v>
      </c>
      <c r="F16" s="36" t="s">
        <v>32</v>
      </c>
      <c r="G16" s="36" t="s">
        <v>32</v>
      </c>
      <c r="H16" s="40" t="s">
        <v>32</v>
      </c>
      <c r="I16" s="40" t="s">
        <v>32</v>
      </c>
    </row>
    <row r="17" spans="1:9" s="2" customFormat="1" ht="75" customHeight="1" thickBot="1" x14ac:dyDescent="0.3">
      <c r="A17" s="141"/>
      <c r="B17" s="138"/>
      <c r="C17" s="41" t="str">
        <f>Grundlage!B12</f>
        <v>Hähnchenbrust mit Reis und Kohlrabi</v>
      </c>
      <c r="D17" s="41" t="str">
        <f>Grundlage!C12</f>
        <v>Gemüsecurry mit Kartoffeln</v>
      </c>
      <c r="E17" s="41" t="str">
        <f>Grundlage!D12</f>
        <v>Rinderfrikadelle mit Kartoffelstock und Rüebli</v>
      </c>
      <c r="F17" s="42" t="str">
        <f>Grundlage!F12</f>
        <v>Hähnchenbrust mit Pasta und Brokkoli</v>
      </c>
      <c r="G17" s="42" t="str">
        <f>Grundlage!G12</f>
        <v>Seelachs mit Reis und Erbsli</v>
      </c>
      <c r="H17" s="42">
        <f>Grundlage!I12</f>
        <v>0</v>
      </c>
      <c r="I17" s="42">
        <f>Grundlage!J12</f>
        <v>0</v>
      </c>
    </row>
    <row r="18" spans="1:9" s="2" customFormat="1" ht="60" customHeight="1" thickBot="1" x14ac:dyDescent="0.3">
      <c r="A18" s="30"/>
      <c r="B18" s="31"/>
      <c r="C18" s="43"/>
      <c r="D18" s="43"/>
      <c r="E18" s="43"/>
      <c r="F18" s="43"/>
      <c r="G18" s="43"/>
      <c r="H18" s="43"/>
      <c r="I18" s="43"/>
    </row>
    <row r="19" spans="1:9" s="2" customFormat="1" ht="50.1" customHeight="1" x14ac:dyDescent="0.7">
      <c r="A19" s="139" t="s">
        <v>21</v>
      </c>
      <c r="B19" s="142" t="s">
        <v>24</v>
      </c>
      <c r="C19" s="36" t="s">
        <v>34</v>
      </c>
      <c r="D19" s="39" t="s">
        <v>34</v>
      </c>
      <c r="E19" s="36" t="s">
        <v>34</v>
      </c>
      <c r="F19" s="39" t="s">
        <v>34</v>
      </c>
      <c r="G19" s="36" t="s">
        <v>34</v>
      </c>
      <c r="H19" s="39" t="s">
        <v>34</v>
      </c>
      <c r="I19" s="36" t="s">
        <v>34</v>
      </c>
    </row>
    <row r="20" spans="1:9" ht="200.1" customHeight="1" thickBot="1" x14ac:dyDescent="0.3">
      <c r="A20" s="140"/>
      <c r="B20" s="143"/>
      <c r="C20" s="37" t="str">
        <f>Grundlage!B13</f>
        <v>Ratatouille mit Rösti</v>
      </c>
      <c r="D20" s="44" t="str">
        <f>Grundlage!C13</f>
        <v>Toast Hawaii dazu Salat</v>
      </c>
      <c r="E20" s="37" t="str">
        <f>Grundlage!D13</f>
        <v>Gnocchisalat mit Pesto, Rucola und Cherrytomaten</v>
      </c>
      <c r="F20" s="44" t="str">
        <f>Grundlage!F13</f>
        <v>Flammkuchen mit Zwiebeln und Speck dazu Salat</v>
      </c>
      <c r="G20" s="37" t="str">
        <f>Grundlage!G13</f>
        <v>Spaghetti mit roter Pesto dazu Salat</v>
      </c>
      <c r="H20" s="44" t="str">
        <f>Grundlage!I13</f>
        <v>Mah Meh mit Tofu und Gemüse</v>
      </c>
      <c r="I20" s="37" t="str">
        <f>Grundlage!J13</f>
        <v>Pouletbrsut an Tomatenreis mit Romanesco</v>
      </c>
    </row>
    <row r="21" spans="1:9" ht="50.1" customHeight="1" x14ac:dyDescent="0.7">
      <c r="A21" s="140"/>
      <c r="B21" s="144" t="s">
        <v>27</v>
      </c>
      <c r="C21" s="145" t="s">
        <v>19</v>
      </c>
      <c r="D21" s="146"/>
      <c r="E21" s="146"/>
      <c r="F21" s="146"/>
      <c r="G21" s="146"/>
      <c r="H21" s="146"/>
      <c r="I21" s="147"/>
    </row>
    <row r="22" spans="1:9" ht="75" customHeight="1" thickBot="1" x14ac:dyDescent="0.3">
      <c r="A22" s="140"/>
      <c r="B22" s="144"/>
      <c r="C22" s="148" t="str">
        <f>Grundlage!B14</f>
        <v>Käseküchlein mit Rüeblisalat</v>
      </c>
      <c r="D22" s="149"/>
      <c r="E22" s="149"/>
      <c r="F22" s="149"/>
      <c r="G22" s="149"/>
      <c r="H22" s="149"/>
      <c r="I22" s="150"/>
    </row>
    <row r="23" spans="1:9" ht="50.1" customHeight="1" x14ac:dyDescent="0.7">
      <c r="A23" s="140"/>
      <c r="B23" s="137" t="s">
        <v>33</v>
      </c>
      <c r="C23" s="38" t="s">
        <v>32</v>
      </c>
      <c r="D23" s="36" t="s">
        <v>32</v>
      </c>
      <c r="E23" s="39" t="s">
        <v>32</v>
      </c>
      <c r="F23" s="36" t="s">
        <v>32</v>
      </c>
      <c r="G23" s="36" t="s">
        <v>32</v>
      </c>
      <c r="H23" s="40" t="s">
        <v>32</v>
      </c>
      <c r="I23" s="36" t="s">
        <v>32</v>
      </c>
    </row>
    <row r="24" spans="1:9" ht="75" customHeight="1" thickBot="1" x14ac:dyDescent="0.3">
      <c r="A24" s="141"/>
      <c r="B24" s="138"/>
      <c r="C24" s="41" t="str">
        <f>Grundlage!B15</f>
        <v>Kassler mit Sauerkraut dazu Salzkartoffeln</v>
      </c>
      <c r="D24" s="41" t="str">
        <f>Grundlage!C15</f>
        <v>Rindergulasch mit Pasta und Apfel-Rotkohl</v>
      </c>
      <c r="E24" s="41" t="str">
        <f>Grundlage!D15</f>
        <v>Lachs mit Omelett</v>
      </c>
      <c r="F24" s="41" t="str">
        <f>Grundlage!F15</f>
        <v>Schweinebraten mit Reis dazu Erbsli und Rüebli</v>
      </c>
      <c r="G24" s="41" t="str">
        <f>Grundlage!G15</f>
        <v>Hühnerfrikassee mit Stock und Blumenkohl</v>
      </c>
      <c r="H24" s="41" t="str">
        <f>Grundlage!I15</f>
        <v>Putenschnitzel mit Reis und Brokkoli</v>
      </c>
      <c r="I24" s="42" t="str">
        <f>Grundlage!J15</f>
        <v>Rinderbraten mit Wirsing und Kartoffelstock</v>
      </c>
    </row>
  </sheetData>
  <sheetProtection algorithmName="SHA-512" hashValue="lLiVqOvi8yIGI9MGEb3iVnU0+NXGqHYNg5S8E9x5anuCA1TbvCjcZW6z0HJCI77F8hYF9uC7VW4bxTMPtskYgA==" saltValue="BsjPlffqHCXQH3cSsyEBwg==" spinCount="100000" sheet="1" insertColumns="0" insertRows="0" insertHyperlinks="0" deleteColumns="0" deleteRows="0" sort="0" autoFilter="0" pivotTables="0"/>
  <mergeCells count="18">
    <mergeCell ref="C1:C2"/>
    <mergeCell ref="G1:G2"/>
    <mergeCell ref="H1:H2"/>
    <mergeCell ref="H6:H15"/>
    <mergeCell ref="I6:I15"/>
    <mergeCell ref="C14:G14"/>
    <mergeCell ref="A6:A17"/>
    <mergeCell ref="B10:B11"/>
    <mergeCell ref="B12:B13"/>
    <mergeCell ref="C15:G15"/>
    <mergeCell ref="B14:B15"/>
    <mergeCell ref="B16:B17"/>
    <mergeCell ref="B23:B24"/>
    <mergeCell ref="A19:A24"/>
    <mergeCell ref="B19:B20"/>
    <mergeCell ref="B21:B22"/>
    <mergeCell ref="C21:I21"/>
    <mergeCell ref="C22:I22"/>
  </mergeCells>
  <phoneticPr fontId="17" type="noConversion"/>
  <pageMargins left="0.31496062992125984" right="0.19685039370078741" top="0.47244094488188981" bottom="0.74803149606299213" header="0.31496062992125984" footer="0.31496062992125984"/>
  <pageSetup paperSize="9" scale="26" orientation="landscape" r:id="rId1"/>
  <headerFooter alignWithMargins="0">
    <oddFooter xml:space="preserve">&amp;L&amp;G&amp;C&amp;"Gill Sans Nova Light,Standard"&amp;22Bei den Bestellungen bitte immer den dazugehörigen Buchstaben eintragen. 
Für Diätmenu D. Nur auf ärtztliche Verordnung.&amp;R&amp;"Gill Sans Nova Light,Standard"&amp;36Das Gasthaus der Stiftung Pigna &amp;G     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79193-A2AF-45A6-AEBB-38279E52BF00}">
  <dimension ref="A1:E12"/>
  <sheetViews>
    <sheetView zoomScale="70" zoomScaleNormal="70" zoomScalePageLayoutView="70" workbookViewId="0">
      <selection activeCell="T10" sqref="T10"/>
    </sheetView>
  </sheetViews>
  <sheetFormatPr baseColWidth="10" defaultColWidth="1.140625" defaultRowHeight="15" x14ac:dyDescent="0.25"/>
  <cols>
    <col min="1" max="2" width="60.28515625" style="1" customWidth="1"/>
    <col min="3" max="3" width="58.85546875" style="1" customWidth="1"/>
    <col min="4" max="4" width="61.140625" style="1" customWidth="1"/>
    <col min="5" max="5" width="60.28515625" style="1" customWidth="1"/>
    <col min="6" max="6" width="6.85546875" style="1" customWidth="1"/>
    <col min="7" max="16384" width="1.140625" style="1"/>
  </cols>
  <sheetData>
    <row r="1" spans="1:5" s="7" customFormat="1" ht="103.5" customHeight="1" x14ac:dyDescent="1.5">
      <c r="A1" s="16" t="s">
        <v>15</v>
      </c>
      <c r="B1" s="5"/>
      <c r="C1" s="6" t="s">
        <v>10</v>
      </c>
      <c r="D1" s="8">
        <f>Grundlage!E2</f>
        <v>26</v>
      </c>
      <c r="E1" s="9">
        <f>Grundlage!E1</f>
        <v>2025</v>
      </c>
    </row>
    <row r="2" spans="1:5" ht="59.25" customHeight="1" thickBot="1" x14ac:dyDescent="0.65">
      <c r="A2" s="3"/>
      <c r="B2" s="3"/>
      <c r="C2" s="4"/>
      <c r="D2" s="4"/>
      <c r="E2" s="4"/>
    </row>
    <row r="3" spans="1:5" s="14" customFormat="1" ht="43.5" customHeight="1" thickBot="1" x14ac:dyDescent="0.3">
      <c r="A3" s="13">
        <f>Grundlage!B5</f>
        <v>45831</v>
      </c>
      <c r="B3" s="13">
        <f>Grundlage!C5</f>
        <v>45832</v>
      </c>
      <c r="C3" s="13">
        <f>Grundlage!D5</f>
        <v>45833</v>
      </c>
      <c r="D3" s="13">
        <f>Grundlage!F5</f>
        <v>45834</v>
      </c>
      <c r="E3" s="13">
        <f>Grundlage!G5</f>
        <v>45835</v>
      </c>
    </row>
    <row r="4" spans="1:5" ht="90.75" customHeight="1" x14ac:dyDescent="0.25">
      <c r="A4" s="10" t="str">
        <f>Grundlage!B6</f>
        <v>Weissweinsuppe</v>
      </c>
      <c r="B4" s="10" t="str">
        <f>Grundlage!C6</f>
        <v>Rindsbouillon mit Fideli</v>
      </c>
      <c r="C4" s="10" t="str">
        <f>Grundlage!D6</f>
        <v>Kalte Melonensuppe</v>
      </c>
      <c r="D4" s="10" t="str">
        <f>Grundlage!F6</f>
        <v>Gemüsebouillon mit Backerbsen</v>
      </c>
      <c r="E4" s="10" t="str">
        <f>Grundlage!G6</f>
        <v>Lauchcremesuppe</v>
      </c>
    </row>
    <row r="5" spans="1:5" ht="47.25" x14ac:dyDescent="0.25">
      <c r="A5" s="15" t="s">
        <v>16</v>
      </c>
      <c r="B5" s="15" t="s">
        <v>16</v>
      </c>
      <c r="C5" s="15" t="s">
        <v>16</v>
      </c>
      <c r="D5" s="15" t="s">
        <v>16</v>
      </c>
      <c r="E5" s="15" t="s">
        <v>16</v>
      </c>
    </row>
    <row r="6" spans="1:5" ht="90.75" customHeight="1" x14ac:dyDescent="0.25">
      <c r="A6" s="10" t="str">
        <f>Grundlage!B7</f>
        <v>Eisbergsalat</v>
      </c>
      <c r="B6" s="10" t="str">
        <f>Grundlage!C7</f>
        <v>Tomaten-Mozzarella Salat</v>
      </c>
      <c r="C6" s="10" t="str">
        <f>Grundlage!D7</f>
        <v>Zuckerhutsalat</v>
      </c>
      <c r="D6" s="10" t="str">
        <f>Grundlage!F7</f>
        <v>Couscoussalat</v>
      </c>
      <c r="E6" s="10" t="str">
        <f>Grundlage!G7</f>
        <v>Blattsalat</v>
      </c>
    </row>
    <row r="7" spans="1:5" ht="47.25" x14ac:dyDescent="0.25">
      <c r="A7" s="15" t="s">
        <v>16</v>
      </c>
      <c r="B7" s="15" t="s">
        <v>16</v>
      </c>
      <c r="C7" s="15" t="s">
        <v>16</v>
      </c>
      <c r="D7" s="15" t="s">
        <v>16</v>
      </c>
      <c r="E7" s="15" t="s">
        <v>16</v>
      </c>
    </row>
    <row r="8" spans="1:5" ht="177.75" customHeight="1" x14ac:dyDescent="0.25">
      <c r="A8" s="10" t="str">
        <f>Grundlage!B8</f>
        <v>Capuns mit Fleischfüllung</v>
      </c>
      <c r="B8" s="10" t="str">
        <f>Grundlage!C8</f>
        <v>Gemüsebruger im Bun mit Bratkartoffeln</v>
      </c>
      <c r="C8" s="10" t="str">
        <f>Grundlage!D8</f>
        <v>Cipollataspiessli an Portweinjus mit Nudeln und Rüebli</v>
      </c>
      <c r="D8" s="10" t="str">
        <f>Grundlage!F8</f>
        <v>Gebratener Reis mit Gemüse</v>
      </c>
      <c r="E8" s="10" t="str">
        <f>Grundlage!G8</f>
        <v>Gebratenes Dorschfilet an Dillsauce mit Polentaschnitte und Brokkoli</v>
      </c>
    </row>
    <row r="9" spans="1:5" ht="69" customHeight="1" x14ac:dyDescent="0.55000000000000004">
      <c r="A9" s="11" t="s">
        <v>17</v>
      </c>
      <c r="B9" s="11"/>
      <c r="C9" s="11" t="s">
        <v>17</v>
      </c>
      <c r="D9" s="11"/>
      <c r="E9" s="11" t="s">
        <v>18</v>
      </c>
    </row>
    <row r="10" spans="1:5" ht="93.75" customHeight="1" x14ac:dyDescent="0.25">
      <c r="A10" s="12" t="str">
        <f>Grundlage!B9</f>
        <v>Capuns mit Gemüsefüllung</v>
      </c>
      <c r="B10" s="12"/>
      <c r="C10" s="12" t="str">
        <f>Grundlage!D9</f>
        <v>Vegispiessli an Portweinjus mit Nudeln und Rüebli</v>
      </c>
      <c r="D10" s="12"/>
      <c r="E10" s="12" t="str">
        <f>Grundlage!G9</f>
        <v>Gebratene Zucchetti an Dillsauce mit Polentaschnitte und Brokkoli</v>
      </c>
    </row>
    <row r="11" spans="1:5" ht="72" customHeight="1" x14ac:dyDescent="0.55000000000000004">
      <c r="A11" s="160" t="s">
        <v>19</v>
      </c>
      <c r="B11" s="161"/>
      <c r="C11" s="161"/>
      <c r="D11" s="161"/>
      <c r="E11" s="162"/>
    </row>
    <row r="12" spans="1:5" s="2" customFormat="1" ht="102.75" customHeight="1" thickBot="1" x14ac:dyDescent="0.3">
      <c r="A12" s="163" t="str">
        <f>Grundlage!B11</f>
        <v>Kalbsbratwurst mit Bratkartoffeln und Zwiebelsauce</v>
      </c>
      <c r="B12" s="125"/>
      <c r="C12" s="125"/>
      <c r="D12" s="125"/>
      <c r="E12" s="126"/>
    </row>
  </sheetData>
  <sheetProtection algorithmName="SHA-512" hashValue="dKFh/jWrl/QV4M4LID+KHz7A94xgBMFYY6+/vMYm72sizLHks7mhH51/h0quM63kNtXMx9qHEdMzIrmLJZ4+Gg==" saltValue="mC14oVAObLorvxNGtw+cPQ==" spinCount="100000" sheet="1" insertColumns="0" insertRows="0" insertHyperlinks="0" deleteColumns="0" deleteRows="0" sort="0" autoFilter="0" pivotTables="0"/>
  <mergeCells count="2">
    <mergeCell ref="A11:E11"/>
    <mergeCell ref="A12:E12"/>
  </mergeCells>
  <pageMargins left="0.25" right="0.25" top="0.75" bottom="0.75" header="0.3" footer="0.3"/>
  <pageSetup paperSize="9" scale="47" orientation="landscape" r:id="rId1"/>
  <headerFooter>
    <oddFooter xml:space="preserve">&amp;L&amp;G&amp;R&amp;"Gill Sans Nova Light,Standard"&amp;24Das Gasthaus der Stiftung Pigna&amp;18 &amp;G     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4</vt:i4>
      </vt:variant>
    </vt:vector>
  </HeadingPairs>
  <TitlesOfParts>
    <vt:vector size="9" baseType="lpstr">
      <vt:lpstr>Grundlage</vt:lpstr>
      <vt:lpstr>Kantinen 1</vt:lpstr>
      <vt:lpstr>Kantinen 2</vt:lpstr>
      <vt:lpstr>Wohnhäuser</vt:lpstr>
      <vt:lpstr>Restaurant</vt:lpstr>
      <vt:lpstr>Grundlage!Druckbereich</vt:lpstr>
      <vt:lpstr>'Kantinen 1'!Druckbereich</vt:lpstr>
      <vt:lpstr>'Kantinen 2'!Druckbereich</vt:lpstr>
      <vt:lpstr>Wohnhäuser!Druckbereich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Hansruedi Nef</dc:creator>
  <cp:lastModifiedBy>Personal HiG Küche</cp:lastModifiedBy>
  <cp:lastPrinted>2025-06-12T13:19:22Z</cp:lastPrinted>
  <dcterms:created xsi:type="dcterms:W3CDTF">2024-07-30T21:51:49Z</dcterms:created>
  <dcterms:modified xsi:type="dcterms:W3CDTF">2025-06-12T13:19:53Z</dcterms:modified>
</cp:coreProperties>
</file>